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5"/>
  </bookViews>
  <sheets>
    <sheet name="มฐ.1" sheetId="1" r:id="rId1"/>
    <sheet name="มฐ.2" sheetId="2" r:id="rId2"/>
    <sheet name="มฐ.3" sheetId="3" r:id="rId3"/>
    <sheet name="มฐ.4" sheetId="4" r:id="rId4"/>
    <sheet name="มฐ.5ไม่ประเมิน" sheetId="5" r:id="rId5"/>
    <sheet name="มฐ.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<sst xmlns="http://schemas.openxmlformats.org/spreadsheetml/2006/main" count="562" uniqueCount="147">
  <si>
    <t>ที่</t>
  </si>
  <si>
    <t>ชื่อ-สกุล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</si>
  <si>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</si>
  <si>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</si>
  <si>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มีน้ำหนัก ส่วนสูง และมีสมรรถภาพทางกายตามเกณฑ์มาตรฐาน </t>
  </si>
  <si>
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</si>
  <si>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เห็นคุณค่าในตนเอง มีความมั่นใจ กล้าแสดงออกอย่างเหมาะสม </t>
  </si>
  <si>
    <t xml:space="preserve">มีมนุษยสัมพันธ์ที่ดีและให้เกียรติผู้อื่น </t>
  </si>
  <si>
    <t>สร้างผลงานจากเข้าร่วมกิจกรรมด้านศิลปะ ดนตรี/นาฏศิลปะ กีฬา/นันทนาการตามจินตนาการ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</si>
  <si>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</si>
  <si>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</si>
  <si>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 xml:space="preserve">มีคุณลักษณะที่พึงประสงค์ตามหลักสูตร </t>
  </si>
  <si>
    <t xml:space="preserve">มีความรู้สึกที่ดีต่ออาชีพสุจริตและหาความรู้เกี่ยวกับอาชีพที่ตนเองสนใจ </t>
  </si>
  <si>
    <t>ทำงานร่วมกับผู้อื่นได้</t>
  </si>
  <si>
    <t>ทำงานอย่างมีความสุข มุ่งมั่นพัฒนางาน และภูมิใจในผลงานของตนเอง</t>
  </si>
  <si>
    <t xml:space="preserve">วางแผนการทำงานและดำเนินการจนสำเร็จ </t>
  </si>
  <si>
    <t>ผลการทดสอบระดับชาติเป็นไปตามเกณฑ์</t>
  </si>
  <si>
    <t>ผลการประเมินการอ่าน คิดวิเคราะห์ และเขียนเป็นไปตามเกณฑ์</t>
  </si>
  <si>
    <t>ผลการประเมินสมรรถนะสำคัญตามหลักสูตรเป็นไปตามเกณฑ์</t>
  </si>
  <si>
    <t>ผลสัมฤทธิ์ทางการเรียนแต่ละกลุ่มสาระเป็นไปตามเกณฑ์</t>
  </si>
  <si>
    <t xml:space="preserve">กำหนดเป้าหมาย คาดการณ์ ตัดสินใจแก้ปัญหาโดยมีเหตุผลประกอบ </t>
  </si>
  <si>
    <t xml:space="preserve">นำเสนอวิธีคิด วิธีแก้ปัญหาด้วยภาษาหรือวิธีการของตนเอง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</si>
  <si>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</si>
  <si>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ใช้เทคโนโลยีในการเรียนรู้และนำเสนอผลงาน</t>
  </si>
  <si>
    <t>เรียนรู้ร่วมกันเป็นกลุ่ม แลกเปลี่ยนความคิดเห็นเพื่อการเรียนรู้ระหว่างกัน</t>
  </si>
  <si>
    <t xml:space="preserve">มีทักษะในการอ่าน ฟัง ดู พูด เขียน และตั้งคำถามเพื่อค้นคว้าหาความรู้เพิ่มเติม </t>
  </si>
  <si>
    <t>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</si>
  <si>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รวม</t>
  </si>
  <si>
    <t>ระดับคุณภาพ</t>
  </si>
  <si>
    <t>ตระหนัก รู้คุณค่าร่วมมอนุรักษ์และพัฒนาสิ่งแวดล้อม</t>
  </si>
  <si>
    <t>ค่าน้ำหนัก</t>
  </si>
  <si>
    <t>คะแนนที่ได้</t>
  </si>
  <si>
    <t>มีความคิดริเริ่ม และสร้างสรรค์ผลงานด้วยความภาคภูมิใจ</t>
  </si>
  <si>
    <t>มาตรฐานที่ 6 ผู้เรียนมีทักษะในการทำงาน รักการทำงาน สามารถทำงานร_x001F_วมกับผู้อื่นได้และมีเจตคติที่ดีต่ออาชีพสุจริต</t>
  </si>
  <si>
    <t>มาตรฐานที่ 5 ผู้เรียนมีความรู้และทักษะที่จำเป็นตามหลักสูตร</t>
  </si>
  <si>
    <t>มาตรฐานที่ 2 ผู้เรียนมีคุณธรรม จริยธรรม และค่า_x001F_นิยมที่พึงประสงค์</t>
  </si>
  <si>
    <t>มาตรฐานที่ 3  ผู้เรียนมีทักษะในการแสวงหาความรู้ด้วยตนเอง รักเรียนรู้ และพัฒนาตนเองอย่างต่อเนื่อง</t>
  </si>
  <si>
    <t>มาตรฐานที่</t>
  </si>
  <si>
    <t>ตัวบ่งชี้ที่</t>
  </si>
  <si>
    <t>จำนวน(คน)</t>
  </si>
  <si>
    <t>คิดเป็นร้อยละ</t>
  </si>
  <si>
    <t>สรุป  รายตัวบ่งชี้ / มาตรฐาน</t>
  </si>
  <si>
    <t>รวมระดับ 3 - 5</t>
  </si>
  <si>
    <t>รวมเฉลี่ยค่าระดับ</t>
  </si>
  <si>
    <t>ระดับคุณภาพรายบุคคลตามเกณฑ์ของโรงเรียนในมาตรฐานนี้</t>
  </si>
  <si>
    <t>มฐ 6</t>
  </si>
  <si>
    <t>ตัวบ่งชี้ 5.3  เกณฑ์ดูจากผลการประเมินอ่านคิดวิเคราะห์ฯ ถ้า ไม่ผ่าน = 1 ,  ตัดสินว่าผ่าน = 3 ,  ตัดสินว่าดี = 4 , ตัดสินว่าดีเยี่ยม = 5</t>
  </si>
  <si>
    <t>ตัวบ่งชี้ 5.2  เกณฑ์ดูจากผลการประเมินสมรรถนะฯทั้ง 5 สมรรถนะ ถ้า ผ่านไม่ครบ 5 สมรรถนะ = 1   , ถ้าผ่านครบ = 3 , ถ้าผ่านตรบและมีระดับดี-ดีเยี่ยมตั้งแต่ 3 สมรรถนะ = 4  ,  ถ้าผ่านตรบและมีระดับดีเยี่ยมตั้งแต่ 3 สมรรถนะและสมรรถนะที่เหลือผ่านระดับดี = 5</t>
  </si>
  <si>
    <t>มฐ 5</t>
  </si>
  <si>
    <t>สรุป</t>
  </si>
  <si>
    <t>มฐ 1</t>
  </si>
  <si>
    <t>มฐ 2</t>
  </si>
  <si>
    <t>มฐ 3</t>
  </si>
  <si>
    <t>มฐ 4</t>
  </si>
  <si>
    <t>มาตรฐานที่ 4 ผู้เรียนมีความสามารถในการคิดอย่_x001F_างเป็นระบบ คิดสร้างสรรค์ ตัดสินใจ แก้ปัญญหาได้อย่างมีสติสมเหตุผล</t>
  </si>
  <si>
    <r>
      <rPr>
        <b/>
        <sz val="14"/>
        <color indexed="8"/>
        <rFont val="TH SarabunPSK"/>
        <family val="2"/>
      </rPr>
      <t xml:space="preserve">1 </t>
    </r>
    <r>
      <rPr>
        <b/>
        <sz val="12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(ปรับปรุง)</t>
    </r>
  </si>
  <si>
    <r>
      <rPr>
        <b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 xml:space="preserve">  </t>
    </r>
    <r>
      <rPr>
        <sz val="12"/>
        <color indexed="8"/>
        <rFont val="TH SarabunPSK"/>
        <family val="2"/>
      </rPr>
      <t>(พอใช้)</t>
    </r>
  </si>
  <si>
    <r>
      <t>3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 xml:space="preserve"> (ดี)</t>
    </r>
  </si>
  <si>
    <r>
      <t xml:space="preserve">4 </t>
    </r>
    <r>
      <rPr>
        <sz val="12"/>
        <color indexed="8"/>
        <rFont val="TH SarabunPSK"/>
        <family val="2"/>
      </rPr>
      <t xml:space="preserve"> (ดีมาก)</t>
    </r>
  </si>
  <si>
    <r>
      <t xml:space="preserve">5 </t>
    </r>
    <r>
      <rPr>
        <sz val="12"/>
        <color indexed="8"/>
        <rFont val="TH SarabunPSK"/>
        <family val="2"/>
      </rPr>
      <t xml:space="preserve"> (ดีเยี่ยม)</t>
    </r>
  </si>
  <si>
    <r>
      <t xml:space="preserve">หมายเหตุ     ตัวบ่งชี้ 5.1  เกณฑ์ &lt; 50 = 1 , = &gt; 50 = 2 , </t>
    </r>
    <r>
      <rPr>
        <sz val="16"/>
        <color indexed="17"/>
        <rFont val="TH SarabunPSK"/>
        <family val="2"/>
      </rPr>
      <t>= &gt; 65 = 3 , = &gt; 75 = 4 ,= &gt; 80 = 5</t>
    </r>
  </si>
  <si>
    <t>2.1ไม่ประเมิน</t>
  </si>
  <si>
    <r>
      <t xml:space="preserve">1 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>(ปรับปรุง)</t>
    </r>
  </si>
  <si>
    <r>
      <t xml:space="preserve">2  </t>
    </r>
    <r>
      <rPr>
        <sz val="12"/>
        <color indexed="8"/>
        <rFont val="Angsana New"/>
        <family val="1"/>
      </rPr>
      <t>(พอใช้)</t>
    </r>
  </si>
  <si>
    <r>
      <t>3</t>
    </r>
    <r>
      <rPr>
        <sz val="14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(ดี)</t>
    </r>
  </si>
  <si>
    <r>
      <t xml:space="preserve">4 </t>
    </r>
    <r>
      <rPr>
        <sz val="12"/>
        <color indexed="8"/>
        <rFont val="Angsana New"/>
        <family val="1"/>
      </rPr>
      <t xml:space="preserve"> (ดีมาก)</t>
    </r>
  </si>
  <si>
    <r>
      <t xml:space="preserve">5 </t>
    </r>
    <r>
      <rPr>
        <sz val="12"/>
        <color indexed="8"/>
        <rFont val="Angsana New"/>
        <family val="1"/>
      </rPr>
      <t xml:space="preserve"> (ดีเยี่ยม)</t>
    </r>
  </si>
  <si>
    <t>เลขที่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</si>
  <si>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</si>
  <si>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</si>
  <si>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>3</t>
    </r>
    <r>
      <rPr>
        <sz val="13"/>
        <color indexed="8"/>
        <rFont val="Angsana New"/>
        <family val="1"/>
      </rPr>
      <t xml:space="preserve">  (ดี)</t>
    </r>
  </si>
  <si>
    <r>
      <t xml:space="preserve">4 </t>
    </r>
    <r>
      <rPr>
        <sz val="13"/>
        <color indexed="8"/>
        <rFont val="Angsana New"/>
        <family val="1"/>
      </rPr>
      <t xml:space="preserve"> (ดีมาก)</t>
    </r>
  </si>
  <si>
    <r>
      <t xml:space="preserve">5 </t>
    </r>
    <r>
      <rPr>
        <sz val="13"/>
        <color indexed="8"/>
        <rFont val="Angsana New"/>
        <family val="1"/>
      </rPr>
      <t xml:space="preserve"> (ดีเยี่ยม)</t>
    </r>
  </si>
  <si>
    <t>2  (พอใช้)</t>
  </si>
  <si>
    <r>
      <t>3</t>
    </r>
    <r>
      <rPr>
        <sz val="12"/>
        <color indexed="8"/>
        <rFont val="Angsana New"/>
        <family val="1"/>
      </rPr>
      <t xml:space="preserve">  (ดี)</t>
    </r>
  </si>
  <si>
    <t>ตารางสรุปขวามือไม่ต้องกรอก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</si>
  <si>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</si>
  <si>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</si>
  <si>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 xml:space="preserve">สรุป  รายตัวบ่งชี้ / มาตรฐาน   </t>
    </r>
    <r>
      <rPr>
        <b/>
        <sz val="18"/>
        <rFont val="Angsana New"/>
        <family val="1"/>
      </rPr>
      <t>ตารางนี้ไม่ต้องกรอก</t>
    </r>
  </si>
  <si>
    <t>ช่องสีเทาไม่ต้องกรอก  ให้ระดับคะแนนตามเลขที่ ไม่ต้องพิมพ์ลงชื่อ</t>
  </si>
  <si>
    <t xml:space="preserve"> - ช่องสีเทาไม่ต้องกรอก  ให้ระดับคะแนนตามเลขที่ ไม่ต้องพิมพ์ลงชื่อ</t>
  </si>
  <si>
    <t xml:space="preserve"> - ตารางสรุปขวามือไม่ต้องกรอก</t>
  </si>
  <si>
    <t>ระดับ 5</t>
  </si>
  <si>
    <t>ประเมินผู้เรียน  ให้ระดับคุณภาพ แบ่งป็น 5 ระดับ</t>
  </si>
  <si>
    <t>ระดับ 4</t>
  </si>
  <si>
    <t>ระดับ 3</t>
  </si>
  <si>
    <t>ระดับ 2</t>
  </si>
  <si>
    <t>ระดับ 1</t>
  </si>
  <si>
    <t>ไม่มีการดำเนินการ ไม่ได้ทำ หรือทำไม่ได้ ควรต้องแก้ไขโดยด่วน</t>
  </si>
  <si>
    <t xml:space="preserve"> เน้นถึงความโดดเด่นของเรื่องนั้น ๆ ที่สามารถเป็นแบบอย่างได้</t>
  </si>
  <si>
    <t>ปฏิบัติตนเป็นนิสัย</t>
  </si>
  <si>
    <t>ปฏิบัติตนได้อย่างเหมาะสมตามเกณฑ์</t>
  </si>
  <si>
    <t>ปฏิบัติตนได้  ไม่เป็นไปตามเกณฑ์</t>
  </si>
  <si>
    <t>สามารถสร้างองค์ความรู้หรือสารสนเทศเพื่อการตัดสินใจ</t>
  </si>
  <si>
    <t>แบบบันทึกผลการประเมินมาตรฐานด้านคุณภาพผู้เรียน ระดับการศึกษาขั้นพื้นฐาน</t>
  </si>
  <si>
    <t xml:space="preserve">แบบบันทึกผลการประเมินมาตรฐานด้านคุณภาพผู้เรียน ระดับการศึกษาขั้นพื้นฐาน </t>
  </si>
  <si>
    <t>ธนัช</t>
  </si>
  <si>
    <t>โรงเรียนราชนันทาจารย์ สามเสนวิทยาลัย 2  ชั้น ม.1/1   ปีการศึกษา 2559</t>
  </si>
  <si>
    <t>อริศรา</t>
  </si>
  <si>
    <t>ชูชื่น</t>
  </si>
  <si>
    <t>ธนดล</t>
  </si>
  <si>
    <t>นิ่มกาญจนา</t>
  </si>
  <si>
    <t>พัชริดา</t>
  </si>
  <si>
    <t>จันทร์ดวงศรี</t>
  </si>
  <si>
    <t>สุพิชชา</t>
  </si>
  <si>
    <t>สายเป้า</t>
  </si>
  <si>
    <t>ณัฐธัญ</t>
  </si>
  <si>
    <t>เบญจกรไพศาล</t>
  </si>
  <si>
    <t>ฐิติรัตน์</t>
  </si>
  <si>
    <t>เฉลียวฉลาด</t>
  </si>
  <si>
    <t>นภชนก</t>
  </si>
  <si>
    <t>ประยูรโต</t>
  </si>
  <si>
    <t>กันตณัฐ</t>
  </si>
  <si>
    <t>สิงหเดโช</t>
  </si>
  <si>
    <t>ฐานทอง</t>
  </si>
  <si>
    <t>แจ้งสุข</t>
  </si>
  <si>
    <t>ปัณวัจน์</t>
  </si>
  <si>
    <t>จิระเมธีวัฒน์</t>
  </si>
  <si>
    <t>พงศ์ธนะรัชต์</t>
  </si>
  <si>
    <t>จรัสดี</t>
  </si>
  <si>
    <t>ณัฐภัทร</t>
  </si>
  <si>
    <t>ไชยเวทย์</t>
  </si>
  <si>
    <t>ตุลยวัต</t>
  </si>
  <si>
    <t>พวงมณี</t>
  </si>
  <si>
    <t>ณฐนันท์</t>
  </si>
  <si>
    <t>จันทร์เรือง</t>
  </si>
  <si>
    <t>เบญจภาคี</t>
  </si>
  <si>
    <t>นาวีวิตรผดุง</t>
  </si>
  <si>
    <t>ธัญลักษณ์</t>
  </si>
  <si>
    <t>เม้าอุดม</t>
  </si>
  <si>
    <t>ธนลภย์</t>
  </si>
  <si>
    <t>จันทร์คณา</t>
  </si>
  <si>
    <t>ธัญญาภรณ์</t>
  </si>
  <si>
    <t>แซ่เอี้ย</t>
  </si>
  <si>
    <t>บัณฑิตา</t>
  </si>
  <si>
    <t>อ่วมกระทุ่ม</t>
  </si>
  <si>
    <t>วิเศษบุญชัย</t>
  </si>
  <si>
    <t>มเหชเวอร์รี</t>
  </si>
  <si>
    <t>ทวีสุข</t>
  </si>
  <si>
    <t>กชกร</t>
  </si>
  <si>
    <t>ธารีลาภ</t>
  </si>
  <si>
    <t>มหัทธน์</t>
  </si>
  <si>
    <t>ฉันทนาสกุล</t>
  </si>
  <si>
    <t>นวพล</t>
  </si>
  <si>
    <t>ธาราทิพากร</t>
  </si>
  <si>
    <t>สาธิดา</t>
  </si>
  <si>
    <t>สมบูรณ์ชัย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</si>
</sst>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0000"/>
    <numFmt numFmtId="200" formatCode="t0.0"/>
    <numFmt numFmtId="201" formatCode="0.0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</numFmts>
  <fonts count="78"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7"/>
      <name val="TH SarabunPSK"/>
      <family val="2"/>
    </font>
    <font>
      <sz val="14"/>
      <color indexed="23"/>
      <name val="TH SarabunPSK"/>
      <family val="2"/>
    </font>
    <font>
      <sz val="8"/>
      <name val="Tahoma"/>
      <family val="2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9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</cellStyleXfs>
  <cellXfs count="3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justify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" fontId="28" fillId="32" borderId="10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32" borderId="11" xfId="63" applyFont="1" applyFill="1" applyBorder="1" applyAlignment="1">
      <alignment/>
      <protection/>
    </xf>
    <xf numFmtId="2" fontId="22" fillId="32" borderId="10" xfId="63" applyNumberFormat="1" applyFont="1" applyFill="1" applyBorder="1" applyAlignment="1">
      <alignment horizontal="center"/>
      <protection/>
    </xf>
    <xf numFmtId="0" fontId="21" fillId="33" borderId="1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textRotation="90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left" textRotation="90" wrapText="1"/>
    </xf>
    <xf numFmtId="0" fontId="28" fillId="0" borderId="0" xfId="0" applyFont="1" applyAlignment="1">
      <alignment vertical="justify" textRotation="90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28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9" fillId="32" borderId="11" xfId="63" applyFont="1" applyFill="1" applyBorder="1" applyAlignment="1">
      <alignment/>
      <protection/>
    </xf>
    <xf numFmtId="0" fontId="24" fillId="32" borderId="11" xfId="6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32" borderId="10" xfId="0" applyFont="1" applyFill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justify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justify"/>
    </xf>
    <xf numFmtId="0" fontId="21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63" applyFont="1" applyBorder="1" applyAlignment="1">
      <alignment horizontal="center" vertical="top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2" fillId="0" borderId="13" xfId="63" applyFont="1" applyBorder="1" applyAlignment="1">
      <alignment horizontal="center" vertical="top" wrapText="1"/>
      <protection/>
    </xf>
    <xf numFmtId="0" fontId="39" fillId="32" borderId="15" xfId="63" applyFont="1" applyFill="1" applyBorder="1" applyAlignment="1">
      <alignment horizontal="left" vertical="center"/>
      <protection/>
    </xf>
    <xf numFmtId="0" fontId="22" fillId="32" borderId="16" xfId="63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77" fillId="0" borderId="11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7" fillId="0" borderId="23" xfId="0" applyNumberFormat="1" applyFont="1" applyBorder="1" applyAlignment="1">
      <alignment wrapText="1"/>
    </xf>
    <xf numFmtId="49" fontId="77" fillId="0" borderId="24" xfId="0" applyNumberFormat="1" applyFont="1" applyBorder="1" applyAlignment="1">
      <alignment wrapText="1"/>
    </xf>
    <xf numFmtId="49" fontId="77" fillId="0" borderId="25" xfId="0" applyNumberFormat="1" applyFont="1" applyBorder="1" applyAlignment="1">
      <alignment wrapText="1"/>
    </xf>
    <xf numFmtId="49" fontId="77" fillId="0" borderId="26" xfId="0" applyNumberFormat="1" applyFont="1" applyBorder="1" applyAlignment="1">
      <alignment wrapText="1"/>
    </xf>
    <xf numFmtId="49" fontId="77" fillId="0" borderId="11" xfId="0" applyNumberFormat="1" applyFont="1" applyBorder="1" applyAlignment="1">
      <alignment vertical="center" wrapText="1"/>
    </xf>
    <xf numFmtId="49" fontId="77" fillId="0" borderId="15" xfId="0" applyNumberFormat="1" applyFont="1" applyBorder="1" applyAlignment="1">
      <alignment vertical="center" wrapText="1"/>
    </xf>
    <xf numFmtId="49" fontId="77" fillId="0" borderId="23" xfId="0" applyNumberFormat="1" applyFont="1" applyBorder="1" applyAlignment="1">
      <alignment vertical="center" wrapText="1"/>
    </xf>
    <xf numFmtId="49" fontId="77" fillId="0" borderId="24" xfId="0" applyNumberFormat="1" applyFont="1" applyBorder="1" applyAlignment="1">
      <alignment vertical="center" wrapText="1"/>
    </xf>
    <xf numFmtId="49" fontId="77" fillId="0" borderId="25" xfId="0" applyNumberFormat="1" applyFont="1" applyBorder="1" applyAlignment="1">
      <alignment vertical="center" wrapText="1"/>
    </xf>
    <xf numFmtId="49" fontId="77" fillId="0" borderId="26" xfId="0" applyNumberFormat="1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top" wrapText="1"/>
      <protection/>
    </xf>
    <xf numFmtId="0" fontId="8" fillId="34" borderId="10" xfId="63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49" fontId="77" fillId="34" borderId="11" xfId="0" applyNumberFormat="1" applyFont="1" applyFill="1" applyBorder="1" applyAlignment="1">
      <alignment vertical="center" wrapText="1"/>
    </xf>
    <xf numFmtId="49" fontId="77" fillId="34" borderId="15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wrapText="1"/>
      <protection/>
    </xf>
    <xf numFmtId="49" fontId="77" fillId="34" borderId="23" xfId="0" applyNumberFormat="1" applyFont="1" applyFill="1" applyBorder="1" applyAlignment="1">
      <alignment vertical="center" wrapText="1"/>
    </xf>
    <xf numFmtId="49" fontId="77" fillId="34" borderId="24" xfId="0" applyNumberFormat="1" applyFont="1" applyFill="1" applyBorder="1" applyAlignment="1">
      <alignment vertical="center" wrapText="1"/>
    </xf>
    <xf numFmtId="49" fontId="77" fillId="34" borderId="25" xfId="0" applyNumberFormat="1" applyFont="1" applyFill="1" applyBorder="1" applyAlignment="1">
      <alignment vertical="center" wrapText="1"/>
    </xf>
    <xf numFmtId="49" fontId="77" fillId="34" borderId="26" xfId="0" applyNumberFormat="1" applyFont="1" applyFill="1" applyBorder="1" applyAlignment="1">
      <alignment vertical="center" wrapText="1"/>
    </xf>
    <xf numFmtId="49" fontId="77" fillId="34" borderId="25" xfId="0" applyNumberFormat="1" applyFont="1" applyFill="1" applyBorder="1" applyAlignment="1">
      <alignment wrapText="1"/>
    </xf>
    <xf numFmtId="49" fontId="77" fillId="34" borderId="26" xfId="0" applyNumberFormat="1" applyFont="1" applyFill="1" applyBorder="1" applyAlignment="1">
      <alignment wrapText="1"/>
    </xf>
    <xf numFmtId="49" fontId="77" fillId="34" borderId="11" xfId="0" applyNumberFormat="1" applyFont="1" applyFill="1" applyBorder="1" applyAlignment="1">
      <alignment wrapText="1"/>
    </xf>
    <xf numFmtId="49" fontId="77" fillId="34" borderId="15" xfId="0" applyNumberFormat="1" applyFont="1" applyFill="1" applyBorder="1" applyAlignment="1">
      <alignment wrapText="1"/>
    </xf>
    <xf numFmtId="49" fontId="77" fillId="34" borderId="23" xfId="0" applyNumberFormat="1" applyFont="1" applyFill="1" applyBorder="1" applyAlignment="1">
      <alignment wrapText="1"/>
    </xf>
    <xf numFmtId="49" fontId="77" fillId="34" borderId="24" xfId="0" applyNumberFormat="1" applyFont="1" applyFill="1" applyBorder="1" applyAlignment="1">
      <alignment wrapText="1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10" fillId="34" borderId="11" xfId="63" applyFont="1" applyFill="1" applyBorder="1" applyAlignment="1">
      <alignment/>
      <protection/>
    </xf>
    <xf numFmtId="0" fontId="8" fillId="34" borderId="16" xfId="63" applyFont="1" applyFill="1" applyBorder="1" applyAlignment="1">
      <alignment horizontal="center" vertical="center"/>
      <protection/>
    </xf>
    <xf numFmtId="2" fontId="17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vertical="justify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 textRotation="90" wrapText="1"/>
    </xf>
    <xf numFmtId="0" fontId="5" fillId="34" borderId="0" xfId="0" applyFont="1" applyFill="1" applyAlignment="1">
      <alignment horizontal="left" vertical="top" textRotation="90" wrapText="1"/>
    </xf>
    <xf numFmtId="0" fontId="5" fillId="34" borderId="0" xfId="0" applyFont="1" applyFill="1" applyAlignment="1">
      <alignment vertical="justify" textRotation="90" wrapText="1"/>
    </xf>
    <xf numFmtId="0" fontId="32" fillId="0" borderId="0" xfId="0" applyFont="1" applyAlignment="1">
      <alignment horizontal="left" vertical="center"/>
    </xf>
    <xf numFmtId="0" fontId="19" fillId="0" borderId="27" xfId="63" applyFont="1" applyBorder="1" applyAlignment="1">
      <alignment horizontal="center" vertical="center" wrapText="1" shrinkToFit="1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2" xfId="63" applyFont="1" applyBorder="1" applyAlignment="1">
      <alignment horizontal="center" vertical="center" wrapText="1"/>
      <protection/>
    </xf>
    <xf numFmtId="0" fontId="34" fillId="0" borderId="30" xfId="63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9" fillId="0" borderId="10" xfId="63" applyFont="1" applyBorder="1" applyAlignment="1">
      <alignment horizont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9" fillId="34" borderId="27" xfId="63" applyFont="1" applyFill="1" applyBorder="1" applyAlignment="1">
      <alignment horizontal="center" vertical="center" wrapText="1" shrinkToFit="1"/>
      <protection/>
    </xf>
    <xf numFmtId="0" fontId="4" fillId="34" borderId="11" xfId="63" applyFont="1" applyFill="1" applyBorder="1" applyAlignment="1">
      <alignment horizontal="center" vertical="top" wrapText="1"/>
      <protection/>
    </xf>
    <xf numFmtId="0" fontId="4" fillId="34" borderId="16" xfId="63" applyFont="1" applyFill="1" applyBorder="1" applyAlignment="1">
      <alignment horizontal="center" vertical="top" wrapText="1"/>
      <protection/>
    </xf>
    <xf numFmtId="0" fontId="4" fillId="34" borderId="28" xfId="63" applyFont="1" applyFill="1" applyBorder="1" applyAlignment="1">
      <alignment horizontal="center" vertical="top" wrapText="1"/>
      <protection/>
    </xf>
    <xf numFmtId="0" fontId="4" fillId="34" borderId="29" xfId="63" applyFont="1" applyFill="1" applyBorder="1" applyAlignment="1">
      <alignment horizontal="center" vertical="top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4" fillId="0" borderId="10" xfId="6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vertical="center"/>
    </xf>
    <xf numFmtId="0" fontId="22" fillId="32" borderId="11" xfId="63" applyFont="1" applyFill="1" applyBorder="1" applyAlignment="1">
      <alignment horizontal="center" vertical="center"/>
      <protection/>
    </xf>
    <xf numFmtId="0" fontId="22" fillId="32" borderId="15" xfId="6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 horizontal="left"/>
      <protection/>
    </xf>
    <xf numFmtId="0" fontId="19" fillId="34" borderId="0" xfId="63" applyFont="1" applyFill="1" applyBorder="1" applyAlignment="1">
      <alignment horizontal="center"/>
      <protection/>
    </xf>
    <xf numFmtId="2" fontId="21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36" fillId="34" borderId="0" xfId="63" applyFont="1" applyFill="1" applyBorder="1" applyAlignment="1">
      <alignment horizontal="center" vertical="center"/>
      <protection/>
    </xf>
    <xf numFmtId="0" fontId="23" fillId="34" borderId="10" xfId="63" applyFont="1" applyFill="1" applyBorder="1" applyAlignment="1">
      <alignment horizontal="center"/>
      <protection/>
    </xf>
    <xf numFmtId="1" fontId="26" fillId="34" borderId="1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23" fillId="34" borderId="15" xfId="63" applyFont="1" applyFill="1" applyBorder="1" applyAlignment="1">
      <alignment horizontal="center"/>
      <protection/>
    </xf>
    <xf numFmtId="0" fontId="26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36" fillId="34" borderId="13" xfId="63" applyFont="1" applyFill="1" applyBorder="1" applyAlignment="1">
      <alignment horizontal="center" vertical="center"/>
      <protection/>
    </xf>
    <xf numFmtId="0" fontId="26" fillId="34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36" fillId="34" borderId="13" xfId="63" applyFont="1" applyFill="1" applyBorder="1" applyAlignment="1">
      <alignment horizontal="center" vertical="center"/>
      <protection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Border="1" applyAlignment="1">
      <alignment horizontal="center"/>
    </xf>
    <xf numFmtId="0" fontId="34" fillId="34" borderId="0" xfId="63" applyFont="1" applyFill="1" applyBorder="1" applyAlignment="1">
      <alignment horizontal="left"/>
      <protection/>
    </xf>
    <xf numFmtId="0" fontId="34" fillId="34" borderId="0" xfId="63" applyFont="1" applyFill="1" applyBorder="1" applyAlignment="1">
      <alignment/>
      <protection/>
    </xf>
    <xf numFmtId="2" fontId="28" fillId="34" borderId="0" xfId="0" applyNumberFormat="1" applyFont="1" applyFill="1" applyBorder="1" applyAlignment="1">
      <alignment horizontal="center" vertical="center"/>
    </xf>
    <xf numFmtId="2" fontId="28" fillId="34" borderId="0" xfId="0" applyNumberFormat="1" applyFont="1" applyFill="1" applyBorder="1" applyAlignment="1">
      <alignment horizontal="center"/>
    </xf>
    <xf numFmtId="0" fontId="34" fillId="34" borderId="0" xfId="63" applyFont="1" applyFill="1" applyBorder="1" applyAlignment="1">
      <alignment horizontal="center" vertical="center"/>
      <protection/>
    </xf>
    <xf numFmtId="0" fontId="22" fillId="34" borderId="10" xfId="63" applyFont="1" applyFill="1" applyBorder="1" applyAlignment="1">
      <alignment horizontal="center"/>
      <protection/>
    </xf>
    <xf numFmtId="1" fontId="28" fillId="34" borderId="10" xfId="0" applyNumberFormat="1" applyFont="1" applyFill="1" applyBorder="1" applyAlignment="1">
      <alignment horizontal="center"/>
    </xf>
    <xf numFmtId="1" fontId="35" fillId="34" borderId="10" xfId="0" applyNumberFormat="1" applyFont="1" applyFill="1" applyBorder="1" applyAlignment="1">
      <alignment horizontal="center"/>
    </xf>
    <xf numFmtId="1" fontId="35" fillId="34" borderId="11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4" fillId="34" borderId="12" xfId="63" applyFont="1" applyFill="1" applyBorder="1" applyAlignment="1">
      <alignment horizontal="center" vertical="center"/>
      <protection/>
    </xf>
    <xf numFmtId="0" fontId="22" fillId="34" borderId="15" xfId="63" applyFont="1" applyFill="1" applyBorder="1" applyAlignment="1">
      <alignment horizontal="center"/>
      <protection/>
    </xf>
    <xf numFmtId="0" fontId="28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4" fillId="34" borderId="13" xfId="63" applyFont="1" applyFill="1" applyBorder="1" applyAlignment="1">
      <alignment horizontal="center" vertical="center"/>
      <protection/>
    </xf>
    <xf numFmtId="0" fontId="28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0" fontId="34" fillId="34" borderId="12" xfId="63" applyFont="1" applyFill="1" applyBorder="1" applyAlignment="1">
      <alignment horizontal="center" vertical="center"/>
      <protection/>
    </xf>
    <xf numFmtId="0" fontId="34" fillId="34" borderId="13" xfId="63" applyFont="1" applyFill="1" applyBorder="1" applyAlignment="1">
      <alignment horizontal="center" vertical="center"/>
      <protection/>
    </xf>
    <xf numFmtId="0" fontId="35" fillId="34" borderId="13" xfId="0" applyFont="1" applyFill="1" applyBorder="1" applyAlignment="1">
      <alignment vertical="center"/>
    </xf>
    <xf numFmtId="0" fontId="28" fillId="34" borderId="0" xfId="0" applyFont="1" applyFill="1" applyBorder="1" applyAlignment="1">
      <alignment/>
    </xf>
    <xf numFmtId="0" fontId="34" fillId="34" borderId="0" xfId="63" applyFont="1" applyFill="1" applyBorder="1" applyAlignment="1">
      <alignment vertical="center"/>
      <protection/>
    </xf>
    <xf numFmtId="0" fontId="34" fillId="34" borderId="12" xfId="63" applyFont="1" applyFill="1" applyBorder="1" applyAlignment="1">
      <alignment vertical="center"/>
      <protection/>
    </xf>
    <xf numFmtId="0" fontId="34" fillId="34" borderId="13" xfId="63" applyFont="1" applyFill="1" applyBorder="1" applyAlignment="1">
      <alignment vertical="center"/>
      <protection/>
    </xf>
    <xf numFmtId="0" fontId="37" fillId="34" borderId="0" xfId="63" applyFont="1" applyFill="1" applyBorder="1" applyAlignment="1">
      <alignment vertical="center" wrapText="1" shrinkToFit="1"/>
      <protection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19" fillId="34" borderId="0" xfId="63" applyFont="1" applyFill="1" applyBorder="1" applyAlignment="1">
      <alignment/>
      <protection/>
    </xf>
    <xf numFmtId="0" fontId="19" fillId="34" borderId="0" xfId="63" applyFont="1" applyFill="1" applyBorder="1" applyAlignment="1">
      <alignment vertical="center"/>
      <protection/>
    </xf>
    <xf numFmtId="0" fontId="24" fillId="34" borderId="10" xfId="63" applyFont="1" applyFill="1" applyBorder="1" applyAlignment="1">
      <alignment horizontal="center"/>
      <protection/>
    </xf>
    <xf numFmtId="1" fontId="21" fillId="34" borderId="10" xfId="0" applyNumberFormat="1" applyFont="1" applyFill="1" applyBorder="1" applyAlignment="1">
      <alignment horizont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19" fillId="34" borderId="12" xfId="63" applyFont="1" applyFill="1" applyBorder="1" applyAlignment="1">
      <alignment horizontal="center" vertical="center"/>
      <protection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horizontal="center" vertical="center"/>
      <protection/>
    </xf>
    <xf numFmtId="2" fontId="21" fillId="34" borderId="10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0" fontId="19" fillId="34" borderId="12" xfId="63" applyFont="1" applyFill="1" applyBorder="1" applyAlignment="1">
      <alignment vertical="center"/>
      <protection/>
    </xf>
    <xf numFmtId="0" fontId="31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vertical="center"/>
      <protection/>
    </xf>
    <xf numFmtId="0" fontId="30" fillId="34" borderId="13" xfId="0" applyFont="1" applyFill="1" applyBorder="1" applyAlignment="1">
      <alignment vertical="center"/>
    </xf>
    <xf numFmtId="0" fontId="31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63" applyFont="1" applyFill="1" applyBorder="1" applyAlignment="1">
      <alignment/>
      <protection/>
    </xf>
    <xf numFmtId="2" fontId="5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center"/>
      <protection/>
    </xf>
    <xf numFmtId="1" fontId="5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" fillId="34" borderId="12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horizontal="center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4" fillId="34" borderId="12" xfId="63" applyFont="1" applyFill="1" applyBorder="1" applyAlignment="1">
      <alignment vertical="center"/>
      <protection/>
    </xf>
    <xf numFmtId="0" fontId="15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vertical="center"/>
      <protection/>
    </xf>
    <xf numFmtId="0" fontId="2" fillId="34" borderId="13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37" fillId="34" borderId="0" xfId="63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zoomScale="90" zoomScaleNormal="90" zoomScaleSheetLayoutView="100" zoomScalePageLayoutView="0" workbookViewId="0" topLeftCell="A1">
      <pane xSplit="9" ySplit="5" topLeftCell="J1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1" sqref="N1:X16384"/>
    </sheetView>
  </sheetViews>
  <sheetFormatPr defaultColWidth="9.00390625" defaultRowHeight="14.25"/>
  <cols>
    <col min="1" max="1" width="4.00390625" style="24" customWidth="1"/>
    <col min="2" max="2" width="6.375" style="24" customWidth="1"/>
    <col min="3" max="3" width="8.875" style="22" customWidth="1"/>
    <col min="4" max="4" width="7.75390625" style="25" customWidth="1"/>
    <col min="5" max="5" width="8.625" style="24" customWidth="1"/>
    <col min="6" max="6" width="13.875" style="24" customWidth="1"/>
    <col min="7" max="7" width="7.75390625" style="24" customWidth="1"/>
    <col min="8" max="8" width="5.625" style="25" customWidth="1"/>
    <col min="9" max="9" width="10.125" style="24" customWidth="1"/>
    <col min="10" max="10" width="4.875" style="24" customWidth="1"/>
    <col min="11" max="11" width="6.125" style="24" customWidth="1"/>
    <col min="12" max="12" width="8.375" style="24" customWidth="1"/>
    <col min="13" max="13" width="4.00390625" style="24" customWidth="1"/>
    <col min="14" max="14" width="4.50390625" style="199" customWidth="1"/>
    <col min="15" max="15" width="9.00390625" style="199" customWidth="1"/>
    <col min="16" max="16" width="7.625" style="199" customWidth="1"/>
    <col min="17" max="17" width="6.25390625" style="199" customWidth="1"/>
    <col min="18" max="18" width="6.00390625" style="199" customWidth="1"/>
    <col min="19" max="19" width="6.375" style="199" customWidth="1"/>
    <col min="20" max="20" width="7.00390625" style="199" customWidth="1"/>
    <col min="21" max="21" width="9.625" style="199" customWidth="1"/>
    <col min="22" max="22" width="6.75390625" style="199" customWidth="1"/>
    <col min="23" max="23" width="8.25390625" style="199" customWidth="1"/>
    <col min="24" max="24" width="9.875" style="199" customWidth="1"/>
    <col min="25" max="16384" width="9.00390625" style="24" customWidth="1"/>
  </cols>
  <sheetData>
    <row r="1" spans="1:12" ht="21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24" s="5" customFormat="1" ht="26.25" customHeight="1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s="6" customFormat="1" ht="20.25" customHeight="1">
      <c r="A3" s="157" t="s">
        <v>37</v>
      </c>
      <c r="B3" s="159"/>
      <c r="C3" s="158"/>
      <c r="D3" s="153" t="s">
        <v>2</v>
      </c>
      <c r="E3" s="154"/>
      <c r="F3" s="154"/>
      <c r="G3" s="154"/>
      <c r="H3" s="154"/>
      <c r="I3" s="154"/>
      <c r="J3" s="155"/>
      <c r="K3" s="155"/>
      <c r="L3" s="156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s="10" customFormat="1" ht="21.75" customHeight="1">
      <c r="A4" s="160" t="s">
        <v>38</v>
      </c>
      <c r="B4" s="161"/>
      <c r="C4" s="162"/>
      <c r="D4" s="7">
        <v>1.1</v>
      </c>
      <c r="E4" s="7">
        <v>1.2</v>
      </c>
      <c r="F4" s="7">
        <v>1.3</v>
      </c>
      <c r="G4" s="7">
        <v>1.4</v>
      </c>
      <c r="H4" s="7">
        <v>1.5</v>
      </c>
      <c r="I4" s="8">
        <v>1.6</v>
      </c>
      <c r="J4" s="35"/>
      <c r="K4" s="36"/>
      <c r="L4" s="151" t="s">
        <v>44</v>
      </c>
      <c r="N4" s="202"/>
      <c r="O4" s="203"/>
      <c r="P4" s="202"/>
      <c r="Q4" s="202"/>
      <c r="R4" s="202"/>
      <c r="S4" s="202"/>
      <c r="T4" s="202"/>
      <c r="U4" s="202"/>
      <c r="V4" s="202"/>
      <c r="W4" s="202"/>
      <c r="X4" s="202"/>
    </row>
    <row r="5" spans="1:24" s="15" customFormat="1" ht="107.25" customHeight="1">
      <c r="A5" s="7" t="s">
        <v>67</v>
      </c>
      <c r="B5" s="157" t="s">
        <v>1</v>
      </c>
      <c r="C5" s="158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37" t="s">
        <v>27</v>
      </c>
      <c r="K5" s="38" t="s">
        <v>43</v>
      </c>
      <c r="L5" s="152"/>
      <c r="N5" s="204" t="s">
        <v>78</v>
      </c>
      <c r="O5" s="205"/>
      <c r="P5" s="206"/>
      <c r="Q5" s="206"/>
      <c r="R5" s="206"/>
      <c r="S5" s="206"/>
      <c r="T5" s="206"/>
      <c r="U5" s="206"/>
      <c r="V5" s="207"/>
      <c r="W5" s="207"/>
      <c r="X5" s="207"/>
    </row>
    <row r="6" spans="1:24" s="26" customFormat="1" ht="15.75" customHeight="1">
      <c r="A6" s="17">
        <v>1</v>
      </c>
      <c r="B6" s="101" t="s">
        <v>98</v>
      </c>
      <c r="C6" s="102" t="s">
        <v>99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9">
        <f>SUM(D6:I6)</f>
        <v>0</v>
      </c>
      <c r="K6" s="30">
        <f>J6/6</f>
        <v>0</v>
      </c>
      <c r="L6" s="31" t="str">
        <f aca="true" t="shared" si="0" ref="L6:L29">IF(A6="","",IF(OR(D6=1,E6=1,F6=1,G6=1,H6=1,I6=1,K6&lt;2),"1",IF(K6&gt;=4.5,"5",IF(K6&gt;=3.5,"4",IF(K6&gt;=2.5,"3",IF(K6&gt;=2,"2"))))))</f>
        <v>1</v>
      </c>
      <c r="N6" s="208"/>
      <c r="O6" s="209" t="s">
        <v>28</v>
      </c>
      <c r="P6" s="210" t="s">
        <v>62</v>
      </c>
      <c r="Q6" s="210" t="s">
        <v>73</v>
      </c>
      <c r="R6" s="211" t="s">
        <v>74</v>
      </c>
      <c r="S6" s="211" t="s">
        <v>65</v>
      </c>
      <c r="T6" s="212" t="s">
        <v>66</v>
      </c>
      <c r="U6" s="213" t="s">
        <v>42</v>
      </c>
      <c r="V6" s="214" t="s">
        <v>30</v>
      </c>
      <c r="W6" s="214" t="s">
        <v>31</v>
      </c>
      <c r="X6" s="215" t="s">
        <v>28</v>
      </c>
    </row>
    <row r="7" spans="1:24" s="26" customFormat="1" ht="15.75" customHeight="1">
      <c r="A7" s="17">
        <v>2</v>
      </c>
      <c r="B7" s="101" t="s">
        <v>100</v>
      </c>
      <c r="C7" s="102" t="s">
        <v>101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9">
        <f aca="true" t="shared" si="1" ref="J7:J23">SUM(D7:I7)</f>
        <v>0</v>
      </c>
      <c r="K7" s="30">
        <f aca="true" t="shared" si="2" ref="K7:K50">J7/6</f>
        <v>0</v>
      </c>
      <c r="L7" s="31" t="str">
        <f t="shared" si="0"/>
        <v>1</v>
      </c>
      <c r="N7" s="216">
        <v>1.1</v>
      </c>
      <c r="O7" s="217" t="s">
        <v>39</v>
      </c>
      <c r="P7" s="214">
        <f>COUNTIF($D$6:$D$51,1)</f>
        <v>0</v>
      </c>
      <c r="Q7" s="214">
        <f>COUNTIF($D$6:$D$51,2)</f>
        <v>0</v>
      </c>
      <c r="R7" s="214">
        <f>COUNTIF($D$6:$D$51,3)</f>
        <v>0</v>
      </c>
      <c r="S7" s="214">
        <f>COUNTIF($D$6:$D$51,4)</f>
        <v>0</v>
      </c>
      <c r="T7" s="214">
        <f>COUNTIF($D$6:$D$51,5)</f>
        <v>0</v>
      </c>
      <c r="U7" s="210">
        <f>SUM(R7:T7)</f>
        <v>0</v>
      </c>
      <c r="V7" s="218">
        <v>0.5</v>
      </c>
      <c r="W7" s="218">
        <f>ROUND(U8*V7/100,2)</f>
        <v>0</v>
      </c>
      <c r="X7" s="219" t="str">
        <f>IF(W7&gt;=0.45,"5",IF(W7&gt;=0.38,"4",IF(W7&gt;=0.3,"3",IF(W7&gt;=0.25,"2",IF(W7&lt;0.25,"1")))))</f>
        <v>1</v>
      </c>
    </row>
    <row r="8" spans="1:24" s="26" customFormat="1" ht="15.75" customHeight="1">
      <c r="A8" s="17">
        <v>3</v>
      </c>
      <c r="B8" s="101" t="s">
        <v>102</v>
      </c>
      <c r="C8" s="102" t="s">
        <v>103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9">
        <f t="shared" si="1"/>
        <v>0</v>
      </c>
      <c r="K8" s="30">
        <f t="shared" si="2"/>
        <v>0</v>
      </c>
      <c r="L8" s="31" t="str">
        <f t="shared" si="0"/>
        <v>1</v>
      </c>
      <c r="N8" s="220"/>
      <c r="O8" s="217" t="s">
        <v>40</v>
      </c>
      <c r="P8" s="213">
        <f aca="true" t="shared" si="3" ref="P8:U8">ROUND(P7*100/MAX($A$6:$A$51),2)</f>
        <v>0</v>
      </c>
      <c r="Q8" s="213">
        <f t="shared" si="3"/>
        <v>0</v>
      </c>
      <c r="R8" s="213">
        <f t="shared" si="3"/>
        <v>0</v>
      </c>
      <c r="S8" s="213">
        <f t="shared" si="3"/>
        <v>0</v>
      </c>
      <c r="T8" s="213">
        <f t="shared" si="3"/>
        <v>0</v>
      </c>
      <c r="U8" s="213">
        <f t="shared" si="3"/>
        <v>0</v>
      </c>
      <c r="V8" s="221"/>
      <c r="W8" s="221"/>
      <c r="X8" s="222" t="str">
        <f aca="true" t="shared" si="4" ref="X8:X18">IF(X5&gt;=90,"5",IF(X5&gt;=75,"4",IF(X5&gt;=60,"3",IF(X5&gt;=50,"2",IF(X5&lt;50,"1")))))</f>
        <v>1</v>
      </c>
    </row>
    <row r="9" spans="1:24" s="26" customFormat="1" ht="15.75" customHeight="1">
      <c r="A9" s="17">
        <v>4</v>
      </c>
      <c r="B9" s="101" t="s">
        <v>104</v>
      </c>
      <c r="C9" s="102" t="s">
        <v>105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9">
        <f t="shared" si="1"/>
        <v>0</v>
      </c>
      <c r="K9" s="30">
        <f t="shared" si="2"/>
        <v>0</v>
      </c>
      <c r="L9" s="31" t="str">
        <f t="shared" si="0"/>
        <v>1</v>
      </c>
      <c r="N9" s="216">
        <v>1.2</v>
      </c>
      <c r="O9" s="217" t="s">
        <v>39</v>
      </c>
      <c r="P9" s="210">
        <f>COUNTIF($E$6:$E$51,1)</f>
        <v>0</v>
      </c>
      <c r="Q9" s="210">
        <f>COUNTIF($E$6:$E$51,2)</f>
        <v>0</v>
      </c>
      <c r="R9" s="210">
        <f>COUNTIF($E$6:$E$51,3)</f>
        <v>0</v>
      </c>
      <c r="S9" s="210">
        <f>COUNTIF($E$6:$E$51,4)</f>
        <v>0</v>
      </c>
      <c r="T9" s="223">
        <f>COUNTIF($E$6:$E$51,5)</f>
        <v>0</v>
      </c>
      <c r="U9" s="210">
        <f>SUM(R9:T9)</f>
        <v>0</v>
      </c>
      <c r="V9" s="218">
        <v>0.5</v>
      </c>
      <c r="W9" s="218">
        <f>ROUND(U10*V9/100,2)</f>
        <v>0</v>
      </c>
      <c r="X9" s="219" t="str">
        <f>IF(W9&gt;=0.45,"5",IF(W9&gt;=0.38,"4",IF(W9&gt;=0.3,"3",IF(W9&gt;=0.25,"2",IF(W9&lt;0.25,"1")))))</f>
        <v>1</v>
      </c>
    </row>
    <row r="10" spans="1:24" s="26" customFormat="1" ht="15.75" customHeight="1" thickBot="1">
      <c r="A10" s="17">
        <v>5</v>
      </c>
      <c r="B10" s="103" t="s">
        <v>106</v>
      </c>
      <c r="C10" s="104" t="s">
        <v>107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9">
        <f t="shared" si="1"/>
        <v>0</v>
      </c>
      <c r="K10" s="30">
        <f t="shared" si="2"/>
        <v>0</v>
      </c>
      <c r="L10" s="31" t="str">
        <f t="shared" si="0"/>
        <v>1</v>
      </c>
      <c r="N10" s="220"/>
      <c r="O10" s="217" t="s">
        <v>40</v>
      </c>
      <c r="P10" s="213">
        <f aca="true" t="shared" si="5" ref="P10:U10">ROUND(P9*100/MAX($A$6:$A$51),2)</f>
        <v>0</v>
      </c>
      <c r="Q10" s="213">
        <f t="shared" si="5"/>
        <v>0</v>
      </c>
      <c r="R10" s="213">
        <f t="shared" si="5"/>
        <v>0</v>
      </c>
      <c r="S10" s="213">
        <f t="shared" si="5"/>
        <v>0</v>
      </c>
      <c r="T10" s="224">
        <f t="shared" si="5"/>
        <v>0</v>
      </c>
      <c r="U10" s="213">
        <f t="shared" si="5"/>
        <v>0</v>
      </c>
      <c r="V10" s="221"/>
      <c r="W10" s="221"/>
      <c r="X10" s="222" t="str">
        <f t="shared" si="4"/>
        <v>5</v>
      </c>
    </row>
    <row r="11" spans="1:24" s="26" customFormat="1" ht="15.75" customHeight="1">
      <c r="A11" s="17">
        <v>6</v>
      </c>
      <c r="B11" s="105" t="s">
        <v>108</v>
      </c>
      <c r="C11" s="106" t="s">
        <v>109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9">
        <f t="shared" si="1"/>
        <v>0</v>
      </c>
      <c r="K11" s="30">
        <f t="shared" si="2"/>
        <v>0</v>
      </c>
      <c r="L11" s="31" t="str">
        <f t="shared" si="0"/>
        <v>1</v>
      </c>
      <c r="N11" s="216">
        <v>1.3</v>
      </c>
      <c r="O11" s="217" t="s">
        <v>39</v>
      </c>
      <c r="P11" s="210">
        <f>COUNTIF($F$6:$F$51,1)</f>
        <v>0</v>
      </c>
      <c r="Q11" s="210">
        <f>COUNTIF($F$6:$F$51,2)</f>
        <v>0</v>
      </c>
      <c r="R11" s="210">
        <f>COUNTIF($F$6:$F$51,3)</f>
        <v>0</v>
      </c>
      <c r="S11" s="210">
        <f>COUNTIF($F$6:$F$51,4)</f>
        <v>0</v>
      </c>
      <c r="T11" s="223">
        <f>COUNTIF($F$6:$F$51,5)</f>
        <v>0</v>
      </c>
      <c r="U11" s="210">
        <f>SUM(R11:T11)</f>
        <v>0</v>
      </c>
      <c r="V11" s="218">
        <v>1</v>
      </c>
      <c r="W11" s="218">
        <f>ROUND(U12*V11/100,2)</f>
        <v>0</v>
      </c>
      <c r="X11" s="219" t="str">
        <f>IF(W11&gt;=0.9,"5",IF(W11&gt;=0.75,"4",IF(W11&gt;=0.6,"3",IF(W11&gt;=0.5,"2",IF(W11&lt;0.5,"1")))))</f>
        <v>1</v>
      </c>
    </row>
    <row r="12" spans="1:24" s="26" customFormat="1" ht="15.75" customHeight="1">
      <c r="A12" s="17">
        <v>7</v>
      </c>
      <c r="B12" s="101" t="s">
        <v>110</v>
      </c>
      <c r="C12" s="102" t="s">
        <v>111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9">
        <f t="shared" si="1"/>
        <v>0</v>
      </c>
      <c r="K12" s="30">
        <f t="shared" si="2"/>
        <v>0</v>
      </c>
      <c r="L12" s="31" t="str">
        <f t="shared" si="0"/>
        <v>1</v>
      </c>
      <c r="N12" s="220"/>
      <c r="O12" s="217" t="s">
        <v>40</v>
      </c>
      <c r="P12" s="213">
        <f aca="true" t="shared" si="6" ref="P12:U12">ROUND(P11*100/MAX($A$6:$A$51),2)</f>
        <v>0</v>
      </c>
      <c r="Q12" s="213">
        <f t="shared" si="6"/>
        <v>0</v>
      </c>
      <c r="R12" s="213">
        <f t="shared" si="6"/>
        <v>0</v>
      </c>
      <c r="S12" s="213">
        <f t="shared" si="6"/>
        <v>0</v>
      </c>
      <c r="T12" s="224">
        <f t="shared" si="6"/>
        <v>0</v>
      </c>
      <c r="U12" s="213">
        <f t="shared" si="6"/>
        <v>0</v>
      </c>
      <c r="V12" s="221"/>
      <c r="W12" s="221"/>
      <c r="X12" s="222" t="str">
        <f t="shared" si="4"/>
        <v>5</v>
      </c>
    </row>
    <row r="13" spans="1:24" s="26" customFormat="1" ht="15.75" customHeight="1">
      <c r="A13" s="17">
        <v>8</v>
      </c>
      <c r="B13" s="101" t="s">
        <v>112</v>
      </c>
      <c r="C13" s="102" t="s">
        <v>113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9">
        <f t="shared" si="1"/>
        <v>0</v>
      </c>
      <c r="K13" s="30">
        <f t="shared" si="2"/>
        <v>0</v>
      </c>
      <c r="L13" s="31" t="str">
        <f t="shared" si="0"/>
        <v>1</v>
      </c>
      <c r="N13" s="216">
        <v>1.4</v>
      </c>
      <c r="O13" s="217" t="s">
        <v>39</v>
      </c>
      <c r="P13" s="210">
        <f>COUNTIF($G$6:$G$51,1)</f>
        <v>0</v>
      </c>
      <c r="Q13" s="210">
        <f>COUNTIF($G$6:$G$51,2)</f>
        <v>0</v>
      </c>
      <c r="R13" s="210">
        <f>COUNTIF($G$6:$G$51,3)</f>
        <v>0</v>
      </c>
      <c r="S13" s="210">
        <f>COUNTIF($G$6:$G$51,4)</f>
        <v>0</v>
      </c>
      <c r="T13" s="223">
        <f>COUNTIF($G$6:$G$51,5)</f>
        <v>0</v>
      </c>
      <c r="U13" s="210">
        <f>SUM(R13:T13)</f>
        <v>0</v>
      </c>
      <c r="V13" s="218">
        <v>1</v>
      </c>
      <c r="W13" s="218">
        <f>ROUND(U14*V13/100,2)</f>
        <v>0</v>
      </c>
      <c r="X13" s="219" t="str">
        <f>IF(W13&gt;=0.9,"5",IF(W13&gt;=0.75,"4",IF(W13&gt;=0.6,"3",IF(W13&gt;=0.5,"2",IF(W13&lt;0.5,"1")))))</f>
        <v>1</v>
      </c>
    </row>
    <row r="14" spans="1:24" s="26" customFormat="1" ht="15.75" customHeight="1">
      <c r="A14" s="17">
        <v>9</v>
      </c>
      <c r="B14" s="101" t="s">
        <v>114</v>
      </c>
      <c r="C14" s="102" t="s">
        <v>115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9">
        <f t="shared" si="1"/>
        <v>0</v>
      </c>
      <c r="K14" s="30">
        <f t="shared" si="2"/>
        <v>0</v>
      </c>
      <c r="L14" s="31" t="str">
        <f t="shared" si="0"/>
        <v>1</v>
      </c>
      <c r="N14" s="220"/>
      <c r="O14" s="217" t="s">
        <v>40</v>
      </c>
      <c r="P14" s="213">
        <f aca="true" t="shared" si="7" ref="P14:U14">ROUND(P13*100/MAX($A$6:$A$51),2)</f>
        <v>0</v>
      </c>
      <c r="Q14" s="213">
        <f t="shared" si="7"/>
        <v>0</v>
      </c>
      <c r="R14" s="213">
        <f t="shared" si="7"/>
        <v>0</v>
      </c>
      <c r="S14" s="213">
        <f t="shared" si="7"/>
        <v>0</v>
      </c>
      <c r="T14" s="224">
        <f t="shared" si="7"/>
        <v>0</v>
      </c>
      <c r="U14" s="213">
        <f t="shared" si="7"/>
        <v>0</v>
      </c>
      <c r="V14" s="221"/>
      <c r="W14" s="221"/>
      <c r="X14" s="222" t="str">
        <f t="shared" si="4"/>
        <v>5</v>
      </c>
    </row>
    <row r="15" spans="1:24" s="26" customFormat="1" ht="15.75" customHeight="1" thickBot="1">
      <c r="A15" s="17">
        <v>10</v>
      </c>
      <c r="B15" s="103" t="s">
        <v>116</v>
      </c>
      <c r="C15" s="104" t="s">
        <v>117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9">
        <f t="shared" si="1"/>
        <v>0</v>
      </c>
      <c r="K15" s="30">
        <f t="shared" si="2"/>
        <v>0</v>
      </c>
      <c r="L15" s="31" t="str">
        <f t="shared" si="0"/>
        <v>1</v>
      </c>
      <c r="N15" s="216">
        <v>1.5</v>
      </c>
      <c r="O15" s="217" t="s">
        <v>39</v>
      </c>
      <c r="P15" s="210">
        <f>COUNTIF($H$6:$H$51,1)</f>
        <v>0</v>
      </c>
      <c r="Q15" s="210">
        <f>COUNTIF($H$6:$H$51,2)</f>
        <v>0</v>
      </c>
      <c r="R15" s="210">
        <f>COUNTIF($H$6:$H$51,3)</f>
        <v>0</v>
      </c>
      <c r="S15" s="210">
        <f>COUNTIF($H$6:$H$51,4)</f>
        <v>0</v>
      </c>
      <c r="T15" s="223">
        <f>COUNTIF($H$6:$H$51,5)</f>
        <v>0</v>
      </c>
      <c r="U15" s="210">
        <f>SUM(R15:T15)</f>
        <v>0</v>
      </c>
      <c r="V15" s="218">
        <v>1</v>
      </c>
      <c r="W15" s="218">
        <f>ROUND(U16*V15/100,2)</f>
        <v>0</v>
      </c>
      <c r="X15" s="219" t="str">
        <f>IF(W15&gt;=0.9,"5",IF(W15&gt;=0.75,"4",IF(W15&gt;=0.6,"3",IF(W15&gt;=0.5,"2",IF(W15&lt;0.5,"1")))))</f>
        <v>1</v>
      </c>
    </row>
    <row r="16" spans="1:24" s="26" customFormat="1" ht="15.75" customHeight="1">
      <c r="A16" s="17">
        <v>11</v>
      </c>
      <c r="B16" s="105" t="s">
        <v>118</v>
      </c>
      <c r="C16" s="106" t="s">
        <v>119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9">
        <f t="shared" si="1"/>
        <v>0</v>
      </c>
      <c r="K16" s="30">
        <f t="shared" si="2"/>
        <v>0</v>
      </c>
      <c r="L16" s="31" t="str">
        <f t="shared" si="0"/>
        <v>1</v>
      </c>
      <c r="N16" s="220"/>
      <c r="O16" s="217" t="s">
        <v>40</v>
      </c>
      <c r="P16" s="213">
        <f aca="true" t="shared" si="8" ref="P16:U16">ROUND(P15*100/MAX($A$6:$A$51),2)</f>
        <v>0</v>
      </c>
      <c r="Q16" s="213">
        <f t="shared" si="8"/>
        <v>0</v>
      </c>
      <c r="R16" s="213">
        <f t="shared" si="8"/>
        <v>0</v>
      </c>
      <c r="S16" s="213">
        <f t="shared" si="8"/>
        <v>0</v>
      </c>
      <c r="T16" s="224">
        <f t="shared" si="8"/>
        <v>0</v>
      </c>
      <c r="U16" s="213">
        <f t="shared" si="8"/>
        <v>0</v>
      </c>
      <c r="V16" s="221"/>
      <c r="W16" s="221"/>
      <c r="X16" s="222" t="str">
        <f t="shared" si="4"/>
        <v>5</v>
      </c>
    </row>
    <row r="17" spans="1:24" s="26" customFormat="1" ht="15.75" customHeight="1">
      <c r="A17" s="17">
        <v>12</v>
      </c>
      <c r="B17" s="101" t="s">
        <v>120</v>
      </c>
      <c r="C17" s="102" t="s">
        <v>121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9">
        <f t="shared" si="1"/>
        <v>0</v>
      </c>
      <c r="K17" s="30">
        <f t="shared" si="2"/>
        <v>0</v>
      </c>
      <c r="L17" s="31" t="str">
        <f t="shared" si="0"/>
        <v>1</v>
      </c>
      <c r="N17" s="216">
        <v>1.6</v>
      </c>
      <c r="O17" s="217" t="s">
        <v>39</v>
      </c>
      <c r="P17" s="210">
        <f>COUNTIF($I$6:$I$51,1)</f>
        <v>0</v>
      </c>
      <c r="Q17" s="210">
        <f>COUNTIF($I$6:$I$51,2)</f>
        <v>0</v>
      </c>
      <c r="R17" s="210">
        <f>COUNTIF($I$6:$I$51,3)</f>
        <v>0</v>
      </c>
      <c r="S17" s="210">
        <f>COUNTIF($I$6:$I$51,4)</f>
        <v>0</v>
      </c>
      <c r="T17" s="223">
        <f>COUNTIF($I$6:$I$51,5)</f>
        <v>0</v>
      </c>
      <c r="U17" s="210">
        <f>SUM(R17:T17)</f>
        <v>0</v>
      </c>
      <c r="V17" s="218">
        <v>1</v>
      </c>
      <c r="W17" s="218">
        <f>ROUND(U18*V17/100,2)</f>
        <v>0</v>
      </c>
      <c r="X17" s="219" t="str">
        <f>IF(W17&gt;=0.9,"5",IF(W17&gt;=0.75,"4",IF(W17&gt;=0.6,"3",IF(W17&gt;=0.5,"2",IF(W17&lt;0.5,"1")))))</f>
        <v>1</v>
      </c>
    </row>
    <row r="18" spans="1:24" s="26" customFormat="1" ht="15.75" customHeight="1">
      <c r="A18" s="17">
        <v>13</v>
      </c>
      <c r="B18" s="101" t="s">
        <v>122</v>
      </c>
      <c r="C18" s="102" t="s">
        <v>123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9">
        <f t="shared" si="1"/>
        <v>0</v>
      </c>
      <c r="K18" s="30">
        <f t="shared" si="2"/>
        <v>0</v>
      </c>
      <c r="L18" s="31" t="str">
        <f t="shared" si="0"/>
        <v>1</v>
      </c>
      <c r="N18" s="220"/>
      <c r="O18" s="217" t="s">
        <v>40</v>
      </c>
      <c r="P18" s="213">
        <f aca="true" t="shared" si="9" ref="P18:U18">ROUND(P17*100/MAX($A$6:$A$51),2)</f>
        <v>0</v>
      </c>
      <c r="Q18" s="213">
        <f t="shared" si="9"/>
        <v>0</v>
      </c>
      <c r="R18" s="213">
        <f t="shared" si="9"/>
        <v>0</v>
      </c>
      <c r="S18" s="213">
        <f t="shared" si="9"/>
        <v>0</v>
      </c>
      <c r="T18" s="224">
        <f t="shared" si="9"/>
        <v>0</v>
      </c>
      <c r="U18" s="213">
        <f t="shared" si="9"/>
        <v>0</v>
      </c>
      <c r="V18" s="221"/>
      <c r="W18" s="221"/>
      <c r="X18" s="222" t="str">
        <f t="shared" si="4"/>
        <v>5</v>
      </c>
    </row>
    <row r="19" spans="1:24" s="26" customFormat="1" ht="15.75" customHeight="1">
      <c r="A19" s="17">
        <v>14</v>
      </c>
      <c r="B19" s="101" t="s">
        <v>124</v>
      </c>
      <c r="C19" s="102" t="s">
        <v>125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9">
        <f t="shared" si="1"/>
        <v>0</v>
      </c>
      <c r="K19" s="30">
        <f t="shared" si="2"/>
        <v>0</v>
      </c>
      <c r="L19" s="31" t="str">
        <f t="shared" si="0"/>
        <v>1</v>
      </c>
      <c r="N19" s="225" t="s">
        <v>49</v>
      </c>
      <c r="O19" s="217" t="s">
        <v>39</v>
      </c>
      <c r="P19" s="210">
        <f>COUNTIF($L$6:$L$51,1)</f>
        <v>46</v>
      </c>
      <c r="Q19" s="210">
        <f>COUNTIF($L$6:$L$51,2)</f>
        <v>0</v>
      </c>
      <c r="R19" s="210">
        <f>COUNTIF($L$6:$L$51,3)</f>
        <v>0</v>
      </c>
      <c r="S19" s="210">
        <f>COUNTIF($L$6:$L$51,4)</f>
        <v>0</v>
      </c>
      <c r="T19" s="210">
        <f>COUNTIF($L$6:$L$51,5)</f>
        <v>0</v>
      </c>
      <c r="U19" s="210">
        <f>SUM(R19:T19)</f>
        <v>0</v>
      </c>
      <c r="V19" s="218">
        <f>SUM(V7:V18)</f>
        <v>5</v>
      </c>
      <c r="W19" s="219">
        <f>SUM(W7:W18)</f>
        <v>0</v>
      </c>
      <c r="X19" s="219" t="str">
        <f>IF(W19&gt;=4.5,"5",IF(W19&gt;=3.75,"4",IF(W19&gt;=3,"3",IF(W19&gt;=2.5,"2",IF(W19&lt;2.5,"1")))))</f>
        <v>1</v>
      </c>
    </row>
    <row r="20" spans="1:24" s="26" customFormat="1" ht="15.75" customHeight="1" thickBot="1">
      <c r="A20" s="17">
        <v>15</v>
      </c>
      <c r="B20" s="103" t="s">
        <v>126</v>
      </c>
      <c r="C20" s="104" t="s">
        <v>127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9">
        <f t="shared" si="1"/>
        <v>0</v>
      </c>
      <c r="K20" s="30">
        <f t="shared" si="2"/>
        <v>0</v>
      </c>
      <c r="L20" s="31" t="str">
        <f t="shared" si="0"/>
        <v>1</v>
      </c>
      <c r="N20" s="226" t="s">
        <v>50</v>
      </c>
      <c r="O20" s="217" t="s">
        <v>40</v>
      </c>
      <c r="P20" s="213">
        <f aca="true" t="shared" si="10" ref="P20:U20">ROUND(P19*100/MAX($A$6:$A$51),2)</f>
        <v>100</v>
      </c>
      <c r="Q20" s="213">
        <f t="shared" si="10"/>
        <v>0</v>
      </c>
      <c r="R20" s="213">
        <f t="shared" si="10"/>
        <v>0</v>
      </c>
      <c r="S20" s="213">
        <f t="shared" si="10"/>
        <v>0</v>
      </c>
      <c r="T20" s="224">
        <f t="shared" si="10"/>
        <v>0</v>
      </c>
      <c r="U20" s="213">
        <f t="shared" si="10"/>
        <v>0</v>
      </c>
      <c r="V20" s="221"/>
      <c r="W20" s="222"/>
      <c r="X20" s="222" t="e">
        <f>IF(#REF!&gt;=90,"5",IF(#REF!&gt;=75,"4",IF(#REF!&gt;=60,"3",IF(#REF!&gt;=50,"2",IF(#REF!&lt;50,"1")))))</f>
        <v>#REF!</v>
      </c>
    </row>
    <row r="21" spans="1:24" s="26" customFormat="1" ht="15.75" customHeight="1">
      <c r="A21" s="17">
        <v>16</v>
      </c>
      <c r="B21" s="105" t="s">
        <v>128</v>
      </c>
      <c r="C21" s="106" t="s">
        <v>129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9">
        <f t="shared" si="1"/>
        <v>0</v>
      </c>
      <c r="K21" s="30">
        <f t="shared" si="2"/>
        <v>0</v>
      </c>
      <c r="L21" s="31" t="str">
        <f t="shared" si="0"/>
        <v>1</v>
      </c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</row>
    <row r="22" spans="1:24" s="26" customFormat="1" ht="15.75" customHeight="1">
      <c r="A22" s="17">
        <v>17</v>
      </c>
      <c r="B22" s="101" t="s">
        <v>130</v>
      </c>
      <c r="C22" s="102" t="s">
        <v>131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9">
        <f t="shared" si="1"/>
        <v>0</v>
      </c>
      <c r="K22" s="30">
        <f t="shared" si="2"/>
        <v>0</v>
      </c>
      <c r="L22" s="31" t="str">
        <f t="shared" si="0"/>
        <v>1</v>
      </c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</row>
    <row r="23" spans="1:24" s="26" customFormat="1" ht="15.75" customHeight="1">
      <c r="A23" s="17">
        <v>18</v>
      </c>
      <c r="B23" s="101" t="s">
        <v>132</v>
      </c>
      <c r="C23" s="102" t="s">
        <v>133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9">
        <f t="shared" si="1"/>
        <v>0</v>
      </c>
      <c r="K23" s="30">
        <f t="shared" si="2"/>
        <v>0</v>
      </c>
      <c r="L23" s="31" t="str">
        <f t="shared" si="0"/>
        <v>1</v>
      </c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</row>
    <row r="24" spans="1:24" s="26" customFormat="1" ht="15.75" customHeight="1">
      <c r="A24" s="17">
        <v>19</v>
      </c>
      <c r="B24" s="101" t="s">
        <v>134</v>
      </c>
      <c r="C24" s="102" t="s">
        <v>135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9">
        <f aca="true" t="shared" si="11" ref="J24:J29">SUM(D24:I24)</f>
        <v>0</v>
      </c>
      <c r="K24" s="30">
        <f aca="true" t="shared" si="12" ref="K24:K29">J24/6</f>
        <v>0</v>
      </c>
      <c r="L24" s="31" t="str">
        <f t="shared" si="0"/>
        <v>1</v>
      </c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</row>
    <row r="25" spans="1:24" s="26" customFormat="1" ht="15.75" customHeight="1" thickBot="1">
      <c r="A25" s="17">
        <v>20</v>
      </c>
      <c r="B25" s="103" t="s">
        <v>96</v>
      </c>
      <c r="C25" s="104" t="s">
        <v>136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9">
        <f t="shared" si="11"/>
        <v>0</v>
      </c>
      <c r="K25" s="30">
        <f t="shared" si="12"/>
        <v>0</v>
      </c>
      <c r="L25" s="31" t="str">
        <f t="shared" si="0"/>
        <v>1</v>
      </c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</row>
    <row r="26" spans="1:24" s="26" customFormat="1" ht="15.75" customHeight="1">
      <c r="A26" s="17">
        <v>21</v>
      </c>
      <c r="B26" s="105" t="s">
        <v>137</v>
      </c>
      <c r="C26" s="106" t="s">
        <v>138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f t="shared" si="11"/>
        <v>0</v>
      </c>
      <c r="K26" s="30">
        <f t="shared" si="12"/>
        <v>0</v>
      </c>
      <c r="L26" s="31" t="str">
        <f t="shared" si="0"/>
        <v>1</v>
      </c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</row>
    <row r="27" spans="1:24" s="26" customFormat="1" ht="15.75" customHeight="1">
      <c r="A27" s="17">
        <v>22</v>
      </c>
      <c r="B27" s="101" t="s">
        <v>139</v>
      </c>
      <c r="C27" s="102" t="s">
        <v>140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f t="shared" si="11"/>
        <v>0</v>
      </c>
      <c r="K27" s="30">
        <f t="shared" si="12"/>
        <v>0</v>
      </c>
      <c r="L27" s="31" t="str">
        <f t="shared" si="0"/>
        <v>1</v>
      </c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</row>
    <row r="28" spans="1:24" s="26" customFormat="1" ht="15.75" customHeight="1">
      <c r="A28" s="17">
        <v>23</v>
      </c>
      <c r="B28" s="101" t="s">
        <v>141</v>
      </c>
      <c r="C28" s="102" t="s">
        <v>142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9">
        <f t="shared" si="11"/>
        <v>0</v>
      </c>
      <c r="K28" s="30">
        <f t="shared" si="12"/>
        <v>0</v>
      </c>
      <c r="L28" s="31" t="str">
        <f t="shared" si="0"/>
        <v>1</v>
      </c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</row>
    <row r="29" spans="1:24" s="26" customFormat="1" ht="15.75" customHeight="1">
      <c r="A29" s="17">
        <v>24</v>
      </c>
      <c r="B29" s="101" t="s">
        <v>143</v>
      </c>
      <c r="C29" s="102" t="s">
        <v>144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9">
        <f t="shared" si="11"/>
        <v>0</v>
      </c>
      <c r="K29" s="30">
        <f t="shared" si="12"/>
        <v>0</v>
      </c>
      <c r="L29" s="31" t="str">
        <f t="shared" si="0"/>
        <v>1</v>
      </c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</row>
    <row r="30" spans="1:24" s="26" customFormat="1" ht="15.75" customHeight="1" thickBot="1">
      <c r="A30" s="16">
        <v>25</v>
      </c>
      <c r="B30" s="103" t="s">
        <v>145</v>
      </c>
      <c r="C30" s="104" t="s">
        <v>146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29">
        <f aca="true" t="shared" si="13" ref="J30:J38">SUM(D30:I30)</f>
        <v>0</v>
      </c>
      <c r="K30" s="30">
        <f aca="true" t="shared" si="14" ref="K30:K38">J30/6</f>
        <v>0</v>
      </c>
      <c r="L30" s="31" t="str">
        <f aca="true" t="shared" si="15" ref="L30:L38">IF(A30="","",IF(OR(D30=1,E30=1,F30=1,G30=1,H30=1,I30=1,K30&lt;2),"1",IF(K30&gt;=4.5,"5",IF(K30&gt;=3.5,"4",IF(K30&gt;=2.5,"3",IF(K30&gt;=2,"2"))))))</f>
        <v>1</v>
      </c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</row>
    <row r="31" spans="1:24" s="26" customFormat="1" ht="15.75" customHeight="1">
      <c r="A31" s="16">
        <v>26</v>
      </c>
      <c r="B31" s="99"/>
      <c r="C31" s="100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9">
        <f t="shared" si="13"/>
        <v>0</v>
      </c>
      <c r="K31" s="30">
        <f t="shared" si="14"/>
        <v>0</v>
      </c>
      <c r="L31" s="31" t="str">
        <f t="shared" si="15"/>
        <v>1</v>
      </c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</row>
    <row r="32" spans="1:24" s="26" customFormat="1" ht="15.75" customHeight="1">
      <c r="A32" s="16">
        <v>27</v>
      </c>
      <c r="B32" s="95"/>
      <c r="C32" s="96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9">
        <f t="shared" si="13"/>
        <v>0</v>
      </c>
      <c r="K32" s="30">
        <f t="shared" si="14"/>
        <v>0</v>
      </c>
      <c r="L32" s="31" t="str">
        <f t="shared" si="15"/>
        <v>1</v>
      </c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</row>
    <row r="33" spans="1:24" s="26" customFormat="1" ht="15.75" customHeight="1">
      <c r="A33" s="16">
        <v>28</v>
      </c>
      <c r="B33" s="95"/>
      <c r="C33" s="96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9">
        <f t="shared" si="13"/>
        <v>0</v>
      </c>
      <c r="K33" s="30">
        <f t="shared" si="14"/>
        <v>0</v>
      </c>
      <c r="L33" s="31" t="str">
        <f t="shared" si="15"/>
        <v>1</v>
      </c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</row>
    <row r="34" spans="1:24" s="26" customFormat="1" ht="15.75" customHeight="1">
      <c r="A34" s="16">
        <v>29</v>
      </c>
      <c r="B34" s="95"/>
      <c r="C34" s="96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9">
        <f t="shared" si="13"/>
        <v>0</v>
      </c>
      <c r="K34" s="30">
        <f t="shared" si="14"/>
        <v>0</v>
      </c>
      <c r="L34" s="31" t="str">
        <f t="shared" si="15"/>
        <v>1</v>
      </c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</row>
    <row r="35" spans="1:24" s="26" customFormat="1" ht="15.75" customHeight="1" thickBot="1">
      <c r="A35" s="16">
        <v>30</v>
      </c>
      <c r="B35" s="97"/>
      <c r="C35" s="98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29">
        <f t="shared" si="13"/>
        <v>0</v>
      </c>
      <c r="K35" s="30">
        <f t="shared" si="14"/>
        <v>0</v>
      </c>
      <c r="L35" s="31" t="str">
        <f t="shared" si="15"/>
        <v>1</v>
      </c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</row>
    <row r="36" spans="1:24" s="26" customFormat="1" ht="15.75" customHeight="1">
      <c r="A36" s="16">
        <v>31</v>
      </c>
      <c r="B36" s="99"/>
      <c r="C36" s="100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9">
        <f t="shared" si="13"/>
        <v>0</v>
      </c>
      <c r="K36" s="30">
        <f t="shared" si="14"/>
        <v>0</v>
      </c>
      <c r="L36" s="31" t="str">
        <f t="shared" si="15"/>
        <v>1</v>
      </c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</row>
    <row r="37" spans="1:24" s="26" customFormat="1" ht="15.75" customHeight="1">
      <c r="A37" s="16">
        <v>32</v>
      </c>
      <c r="B37" s="95"/>
      <c r="C37" s="96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9">
        <f t="shared" si="13"/>
        <v>0</v>
      </c>
      <c r="K37" s="30">
        <f t="shared" si="14"/>
        <v>0</v>
      </c>
      <c r="L37" s="31" t="str">
        <f t="shared" si="15"/>
        <v>1</v>
      </c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</row>
    <row r="38" spans="1:24" s="26" customFormat="1" ht="15.75" customHeight="1">
      <c r="A38" s="16">
        <v>33</v>
      </c>
      <c r="B38" s="95"/>
      <c r="C38" s="96"/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9">
        <f t="shared" si="13"/>
        <v>0</v>
      </c>
      <c r="K38" s="30">
        <f t="shared" si="14"/>
        <v>0</v>
      </c>
      <c r="L38" s="31" t="str">
        <f t="shared" si="15"/>
        <v>1</v>
      </c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</row>
    <row r="39" spans="1:24" s="26" customFormat="1" ht="15.75" customHeight="1">
      <c r="A39" s="17">
        <v>34</v>
      </c>
      <c r="B39" s="89"/>
      <c r="C39" s="90"/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9">
        <f aca="true" t="shared" si="16" ref="J39:J51">SUM(D39:I39)</f>
        <v>0</v>
      </c>
      <c r="K39" s="30">
        <f t="shared" si="2"/>
        <v>0</v>
      </c>
      <c r="L39" s="31" t="str">
        <f aca="true" t="shared" si="17" ref="L39:L51">IF(A39="","",IF(OR(D39=1,E39=1,F39=1,G39=1,H39=1,I39=1,K39&lt;2),"1",IF(K39&gt;=4.5,"5",IF(K39&gt;=3.5,"4",IF(K39&gt;=2.5,"3",IF(K39&gt;=2,"2"))))))</f>
        <v>1</v>
      </c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</row>
    <row r="40" spans="1:24" s="26" customFormat="1" ht="15.75" customHeight="1">
      <c r="A40" s="17">
        <v>35</v>
      </c>
      <c r="B40" s="91"/>
      <c r="C40" s="92"/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9">
        <f t="shared" si="16"/>
        <v>0</v>
      </c>
      <c r="K40" s="30">
        <f t="shared" si="2"/>
        <v>0</v>
      </c>
      <c r="L40" s="31" t="str">
        <f t="shared" si="17"/>
        <v>1</v>
      </c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</row>
    <row r="41" spans="1:24" s="26" customFormat="1" ht="15.75" customHeight="1">
      <c r="A41" s="17">
        <v>36</v>
      </c>
      <c r="B41" s="93"/>
      <c r="C41" s="94"/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9">
        <f t="shared" si="16"/>
        <v>0</v>
      </c>
      <c r="K41" s="30">
        <f t="shared" si="2"/>
        <v>0</v>
      </c>
      <c r="L41" s="31" t="str">
        <f t="shared" si="17"/>
        <v>1</v>
      </c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</row>
    <row r="42" spans="1:24" s="26" customFormat="1" ht="15.75" customHeight="1">
      <c r="A42" s="17">
        <v>37</v>
      </c>
      <c r="B42" s="84"/>
      <c r="C42" s="85"/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9">
        <f t="shared" si="16"/>
        <v>0</v>
      </c>
      <c r="K42" s="30">
        <f t="shared" si="2"/>
        <v>0</v>
      </c>
      <c r="L42" s="31" t="str">
        <f t="shared" si="17"/>
        <v>1</v>
      </c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</row>
    <row r="43" spans="1:24" s="26" customFormat="1" ht="15.75" customHeight="1">
      <c r="A43" s="17">
        <v>38</v>
      </c>
      <c r="B43" s="84"/>
      <c r="C43" s="85"/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9">
        <f t="shared" si="16"/>
        <v>0</v>
      </c>
      <c r="K43" s="30">
        <f t="shared" si="2"/>
        <v>0</v>
      </c>
      <c r="L43" s="31" t="str">
        <f t="shared" si="17"/>
        <v>1</v>
      </c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</row>
    <row r="44" spans="1:24" s="26" customFormat="1" ht="15.75" customHeight="1">
      <c r="A44" s="17">
        <v>39</v>
      </c>
      <c r="B44" s="84"/>
      <c r="C44" s="85"/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9">
        <f t="shared" si="16"/>
        <v>0</v>
      </c>
      <c r="K44" s="30">
        <f t="shared" si="2"/>
        <v>0</v>
      </c>
      <c r="L44" s="31" t="str">
        <f>IF(A44="","",IF(OR(D44=1,E44=1,F44=1,G44=1,H44=1,I44=1,K44&lt;2),"1",IF(K44&gt;=4.5,"5",IF(K44&gt;=3.5,"4",IF(K44&gt;=2.5,"3",IF(K44&gt;=2,"2"))))))</f>
        <v>1</v>
      </c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</row>
    <row r="45" spans="1:24" s="26" customFormat="1" ht="15.75" customHeight="1">
      <c r="A45" s="17">
        <v>40</v>
      </c>
      <c r="B45" s="84"/>
      <c r="C45" s="85"/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9">
        <f t="shared" si="16"/>
        <v>0</v>
      </c>
      <c r="K45" s="30">
        <f t="shared" si="2"/>
        <v>0</v>
      </c>
      <c r="L45" s="31" t="str">
        <f>IF(A45="","",IF(OR(D45=1,E45=1,F45=1,G45=1,H45=1,I45=1,K45&lt;2),"1",IF(K45&gt;=4.5,"5",IF(K45&gt;=3.5,"4",IF(K45&gt;=2.5,"3",IF(K45&gt;=2,"2"))))))</f>
        <v>1</v>
      </c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</row>
    <row r="46" spans="1:24" s="26" customFormat="1" ht="15.75" customHeight="1">
      <c r="A46" s="17">
        <v>41</v>
      </c>
      <c r="B46" s="84"/>
      <c r="C46" s="85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9">
        <f>SUM(D46:I46)</f>
        <v>0</v>
      </c>
      <c r="K46" s="30">
        <f>J46/6</f>
        <v>0</v>
      </c>
      <c r="L46" s="31" t="str">
        <f>IF(A46="","",IF(OR(D46=1,E46=1,F46=1,G46=1,H46=1,I46=1,K46&lt;2),"1",IF(K46&gt;=4.5,"5",IF(K46&gt;=3.5,"4",IF(K46&gt;=2.5,"3",IF(K46&gt;=2,"2"))))))</f>
        <v>1</v>
      </c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</row>
    <row r="47" spans="1:24" s="26" customFormat="1" ht="15.75" customHeight="1">
      <c r="A47" s="17">
        <v>42</v>
      </c>
      <c r="B47" s="84"/>
      <c r="C47" s="85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9">
        <f>SUM(D47:I47)</f>
        <v>0</v>
      </c>
      <c r="K47" s="30">
        <f>J47/6</f>
        <v>0</v>
      </c>
      <c r="L47" s="31" t="str">
        <f>IF(A47="","",IF(OR(D47=1,E47=1,F47=1,G47=1,H47=1,I47=1,K47&lt;2),"1",IF(K47&gt;=4.5,"5",IF(K47&gt;=3.5,"4",IF(K47&gt;=2.5,"3",IF(K47&gt;=2,"2"))))))</f>
        <v>1</v>
      </c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</row>
    <row r="48" spans="1:24" s="26" customFormat="1" ht="15.75" customHeight="1">
      <c r="A48" s="17">
        <v>43</v>
      </c>
      <c r="B48" s="84"/>
      <c r="C48" s="85"/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9">
        <f>SUM(D48:I48)</f>
        <v>0</v>
      </c>
      <c r="K48" s="30">
        <f>J48/6</f>
        <v>0</v>
      </c>
      <c r="L48" s="31" t="str">
        <f>IF(A48="","",IF(OR(D48=1,E48=1,F48=1,G48=1,H48=1,I48=1,K48&lt;2),"1",IF(K48&gt;=4.5,"5",IF(K48&gt;=3.5,"4",IF(K48&gt;=2.5,"3",IF(K48&gt;=2,"2"))))))</f>
        <v>1</v>
      </c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</row>
    <row r="49" spans="1:24" s="26" customFormat="1" ht="15.75" customHeight="1">
      <c r="A49" s="17">
        <v>44</v>
      </c>
      <c r="B49" s="84"/>
      <c r="C49" s="85"/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9">
        <f t="shared" si="16"/>
        <v>0</v>
      </c>
      <c r="K49" s="30">
        <f>J49/6</f>
        <v>0</v>
      </c>
      <c r="L49" s="31" t="str">
        <f t="shared" si="17"/>
        <v>1</v>
      </c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4" s="26" customFormat="1" ht="15.75" customHeight="1">
      <c r="A50" s="17">
        <v>45</v>
      </c>
      <c r="B50" s="84"/>
      <c r="C50" s="85"/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9">
        <f t="shared" si="16"/>
        <v>0</v>
      </c>
      <c r="K50" s="30">
        <f t="shared" si="2"/>
        <v>0</v>
      </c>
      <c r="L50" s="31" t="str">
        <f t="shared" si="17"/>
        <v>1</v>
      </c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</row>
    <row r="51" spans="1:24" s="26" customFormat="1" ht="15.75" customHeight="1">
      <c r="A51" s="17">
        <v>46</v>
      </c>
      <c r="B51" s="84"/>
      <c r="C51" s="85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29">
        <f t="shared" si="16"/>
        <v>0</v>
      </c>
      <c r="K51" s="30">
        <f>J51/6</f>
        <v>0</v>
      </c>
      <c r="L51" s="31" t="str">
        <f t="shared" si="17"/>
        <v>1</v>
      </c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</row>
    <row r="52" spans="1:24" s="28" customFormat="1" ht="15.75" customHeight="1">
      <c r="A52" s="33">
        <v>0</v>
      </c>
      <c r="B52" s="33"/>
      <c r="C52" s="87" t="s">
        <v>43</v>
      </c>
      <c r="D52" s="34">
        <f aca="true" t="shared" si="18" ref="D52:I52">SUM(D6:D51)/MAX($A$6:$A$51)</f>
        <v>0</v>
      </c>
      <c r="E52" s="34">
        <f t="shared" si="18"/>
        <v>0</v>
      </c>
      <c r="F52" s="34">
        <f t="shared" si="18"/>
        <v>0</v>
      </c>
      <c r="G52" s="34">
        <f t="shared" si="18"/>
        <v>0</v>
      </c>
      <c r="H52" s="34">
        <f t="shared" si="18"/>
        <v>0</v>
      </c>
      <c r="I52" s="34">
        <f t="shared" si="18"/>
        <v>0</v>
      </c>
      <c r="J52" s="29"/>
      <c r="K52" s="30">
        <f>SUM(D52:I52)/6</f>
        <v>0</v>
      </c>
      <c r="L52" s="31" t="str">
        <f>IF(A52="","",IF(OR(D52=1,E52=1,F52=1,G52=1,H52=1,I52=1,K52&lt;2),"1",IF(K52&gt;=4.5,"5",IF(K52&gt;=3.5,"4",IF(K52&gt;=2.5,"3",IF(K52&gt;=2,"2"))))))</f>
        <v>1</v>
      </c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</row>
    <row r="53" spans="3:24" s="19" customFormat="1" ht="16.5" customHeight="1">
      <c r="C53" s="20"/>
      <c r="D53" s="21"/>
      <c r="H53" s="21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</row>
    <row r="54" spans="3:24" s="19" customFormat="1" ht="30" customHeight="1">
      <c r="C54" s="20" t="s">
        <v>80</v>
      </c>
      <c r="D54" s="21"/>
      <c r="H54" s="21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</row>
    <row r="55" spans="3:24" s="19" customFormat="1" ht="21" customHeight="1">
      <c r="C55" s="20" t="s">
        <v>81</v>
      </c>
      <c r="D55" s="21"/>
      <c r="H55" s="21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</row>
    <row r="56" spans="3:24" s="19" customFormat="1" ht="24.75" customHeight="1">
      <c r="C56" s="32" t="s">
        <v>83</v>
      </c>
      <c r="D56" s="21"/>
      <c r="H56" s="21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</row>
    <row r="57" spans="3:24" s="19" customFormat="1" ht="18.75" customHeight="1">
      <c r="C57" s="79" t="s">
        <v>82</v>
      </c>
      <c r="D57" s="149" t="s">
        <v>89</v>
      </c>
      <c r="E57" s="149"/>
      <c r="F57" s="149"/>
      <c r="G57" s="149"/>
      <c r="H57" s="149"/>
      <c r="I57" s="149"/>
      <c r="J57" s="149"/>
      <c r="K57" s="149"/>
      <c r="L57" s="149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</row>
    <row r="58" spans="3:24" s="19" customFormat="1" ht="18.75" customHeight="1">
      <c r="C58" s="79" t="s">
        <v>84</v>
      </c>
      <c r="D58" s="80" t="s">
        <v>90</v>
      </c>
      <c r="E58" s="79"/>
      <c r="F58" s="79"/>
      <c r="G58" s="79"/>
      <c r="H58" s="79"/>
      <c r="I58" s="79"/>
      <c r="J58" s="79"/>
      <c r="K58" s="79"/>
      <c r="L58" s="79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</row>
    <row r="59" spans="3:24" s="19" customFormat="1" ht="18.75" customHeight="1">
      <c r="C59" s="79" t="s">
        <v>85</v>
      </c>
      <c r="D59" s="80" t="s">
        <v>91</v>
      </c>
      <c r="E59" s="79"/>
      <c r="F59" s="79"/>
      <c r="G59" s="79"/>
      <c r="H59" s="79"/>
      <c r="I59" s="79"/>
      <c r="J59" s="79"/>
      <c r="K59" s="79"/>
      <c r="L59" s="79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</row>
    <row r="60" spans="3:24" s="19" customFormat="1" ht="18.75" customHeight="1">
      <c r="C60" s="79" t="s">
        <v>86</v>
      </c>
      <c r="D60" s="80" t="s">
        <v>92</v>
      </c>
      <c r="E60" s="79"/>
      <c r="F60" s="79"/>
      <c r="G60" s="79"/>
      <c r="H60" s="79"/>
      <c r="I60" s="79"/>
      <c r="J60" s="79"/>
      <c r="K60" s="79"/>
      <c r="L60" s="79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</row>
    <row r="61" spans="3:24" s="19" customFormat="1" ht="18.75" customHeight="1">
      <c r="C61" s="79" t="s">
        <v>87</v>
      </c>
      <c r="D61" s="80" t="s">
        <v>88</v>
      </c>
      <c r="E61" s="79"/>
      <c r="F61" s="79"/>
      <c r="G61" s="79"/>
      <c r="H61" s="79"/>
      <c r="I61" s="79"/>
      <c r="J61" s="79"/>
      <c r="K61" s="79"/>
      <c r="L61" s="79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</row>
    <row r="62" spans="4:24" s="19" customFormat="1" ht="18.75" customHeight="1">
      <c r="D62" s="79"/>
      <c r="E62" s="79"/>
      <c r="F62" s="79"/>
      <c r="G62" s="79"/>
      <c r="H62" s="79"/>
      <c r="I62" s="79"/>
      <c r="J62" s="79"/>
      <c r="K62" s="79"/>
      <c r="L62" s="79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</row>
    <row r="63" spans="3:24" s="15" customFormat="1" ht="18.75" customHeight="1">
      <c r="C63" s="79"/>
      <c r="D63" s="81"/>
      <c r="E63" s="81"/>
      <c r="F63" s="81"/>
      <c r="G63" s="81"/>
      <c r="H63" s="81"/>
      <c r="I63" s="81"/>
      <c r="J63" s="81"/>
      <c r="K63" s="81"/>
      <c r="L63" s="81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</row>
    <row r="64" spans="3:24" s="15" customFormat="1" ht="18.75" customHeight="1">
      <c r="C64" s="79"/>
      <c r="D64" s="81"/>
      <c r="E64" s="81"/>
      <c r="F64" s="81"/>
      <c r="G64" s="81"/>
      <c r="H64" s="81"/>
      <c r="I64" s="81"/>
      <c r="J64" s="81"/>
      <c r="K64" s="81"/>
      <c r="L64" s="81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</row>
    <row r="65" spans="3:24" s="15" customFormat="1" ht="16.5" customHeight="1">
      <c r="C65" s="22"/>
      <c r="D65" s="23"/>
      <c r="H65" s="23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</row>
    <row r="66" spans="3:24" s="15" customFormat="1" ht="16.5" customHeight="1">
      <c r="C66" s="22"/>
      <c r="D66" s="23"/>
      <c r="H66" s="23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</row>
    <row r="67" spans="3:24" s="15" customFormat="1" ht="16.5" customHeight="1">
      <c r="C67" s="22"/>
      <c r="D67" s="23"/>
      <c r="H67" s="23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</row>
    <row r="68" spans="3:24" s="15" customFormat="1" ht="16.5" customHeight="1">
      <c r="C68" s="22"/>
      <c r="D68" s="23"/>
      <c r="H68" s="23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</row>
    <row r="69" spans="3:24" s="15" customFormat="1" ht="16.5" customHeight="1">
      <c r="C69" s="22"/>
      <c r="D69" s="23"/>
      <c r="H69" s="23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</row>
    <row r="70" spans="3:24" s="15" customFormat="1" ht="16.5" customHeight="1">
      <c r="C70" s="22"/>
      <c r="D70" s="23"/>
      <c r="H70" s="23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</row>
    <row r="71" spans="3:24" s="15" customFormat="1" ht="16.5" customHeight="1">
      <c r="C71" s="22"/>
      <c r="D71" s="23"/>
      <c r="H71" s="23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</row>
    <row r="72" spans="3:24" s="15" customFormat="1" ht="16.5" customHeight="1">
      <c r="C72" s="22"/>
      <c r="D72" s="23"/>
      <c r="H72" s="23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</row>
    <row r="73" spans="3:24" s="15" customFormat="1" ht="16.5" customHeight="1">
      <c r="C73" s="22"/>
      <c r="D73" s="23"/>
      <c r="H73" s="23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</row>
    <row r="74" spans="3:24" s="15" customFormat="1" ht="16.5" customHeight="1">
      <c r="C74" s="22"/>
      <c r="D74" s="23"/>
      <c r="H74" s="23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</row>
    <row r="75" spans="3:24" s="15" customFormat="1" ht="16.5" customHeight="1">
      <c r="C75" s="22"/>
      <c r="D75" s="23"/>
      <c r="H75" s="23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</row>
    <row r="76" spans="3:24" s="15" customFormat="1" ht="16.5" customHeight="1">
      <c r="C76" s="22"/>
      <c r="D76" s="23"/>
      <c r="H76" s="23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</row>
    <row r="77" spans="3:24" s="15" customFormat="1" ht="16.5" customHeight="1">
      <c r="C77" s="22"/>
      <c r="D77" s="23"/>
      <c r="H77" s="23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</row>
    <row r="78" spans="3:24" s="15" customFormat="1" ht="16.5" customHeight="1">
      <c r="C78" s="22"/>
      <c r="D78" s="23"/>
      <c r="H78" s="23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</row>
    <row r="79" spans="3:24" s="15" customFormat="1" ht="16.5" customHeight="1">
      <c r="C79" s="22"/>
      <c r="D79" s="23"/>
      <c r="H79" s="23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</row>
    <row r="80" spans="3:24" s="15" customFormat="1" ht="16.5" customHeight="1">
      <c r="C80" s="22"/>
      <c r="D80" s="23"/>
      <c r="H80" s="23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</row>
    <row r="81" spans="3:24" s="15" customFormat="1" ht="16.5" customHeight="1">
      <c r="C81" s="22"/>
      <c r="D81" s="23"/>
      <c r="H81" s="23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</row>
    <row r="82" spans="3:24" s="15" customFormat="1" ht="16.5" customHeight="1">
      <c r="C82" s="22"/>
      <c r="D82" s="23"/>
      <c r="H82" s="23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</row>
    <row r="83" spans="3:24" s="15" customFormat="1" ht="16.5" customHeight="1">
      <c r="C83" s="22"/>
      <c r="D83" s="23"/>
      <c r="H83" s="23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</row>
    <row r="84" spans="3:24" s="15" customFormat="1" ht="16.5" customHeight="1">
      <c r="C84" s="22"/>
      <c r="D84" s="23"/>
      <c r="H84" s="23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</row>
    <row r="85" spans="3:24" s="15" customFormat="1" ht="16.5" customHeight="1">
      <c r="C85" s="22"/>
      <c r="D85" s="23"/>
      <c r="H85" s="23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3:24" s="15" customFormat="1" ht="16.5" customHeight="1">
      <c r="C86" s="22"/>
      <c r="D86" s="23"/>
      <c r="H86" s="23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</row>
    <row r="87" spans="3:24" s="15" customFormat="1" ht="16.5" customHeight="1">
      <c r="C87" s="22"/>
      <c r="D87" s="23"/>
      <c r="H87" s="23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spans="3:24" s="15" customFormat="1" ht="16.5" customHeight="1">
      <c r="C88" s="22"/>
      <c r="D88" s="23"/>
      <c r="H88" s="23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</row>
    <row r="89" spans="3:24" s="15" customFormat="1" ht="16.5" customHeight="1">
      <c r="C89" s="22"/>
      <c r="D89" s="23"/>
      <c r="H89" s="23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</row>
    <row r="90" spans="3:24" s="15" customFormat="1" ht="16.5" customHeight="1">
      <c r="C90" s="22"/>
      <c r="D90" s="23"/>
      <c r="H90" s="23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</row>
    <row r="91" spans="3:24" s="15" customFormat="1" ht="16.5" customHeight="1">
      <c r="C91" s="22"/>
      <c r="D91" s="23"/>
      <c r="H91" s="23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</row>
    <row r="92" spans="3:24" s="15" customFormat="1" ht="16.5" customHeight="1">
      <c r="C92" s="22"/>
      <c r="D92" s="23"/>
      <c r="H92" s="23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</row>
    <row r="93" spans="3:24" s="15" customFormat="1" ht="16.5" customHeight="1">
      <c r="C93" s="22"/>
      <c r="D93" s="23"/>
      <c r="H93" s="23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94" spans="3:24" s="15" customFormat="1" ht="16.5" customHeight="1">
      <c r="C94" s="22"/>
      <c r="D94" s="23"/>
      <c r="H94" s="23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</row>
    <row r="95" spans="3:24" s="15" customFormat="1" ht="16.5" customHeight="1">
      <c r="C95" s="22"/>
      <c r="D95" s="23"/>
      <c r="H95" s="23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</row>
    <row r="96" spans="3:24" s="15" customFormat="1" ht="16.5" customHeight="1">
      <c r="C96" s="22"/>
      <c r="D96" s="23"/>
      <c r="H96" s="23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</row>
    <row r="97" spans="3:24" s="15" customFormat="1" ht="16.5" customHeight="1">
      <c r="C97" s="22"/>
      <c r="D97" s="23"/>
      <c r="H97" s="23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</row>
    <row r="98" spans="3:24" s="15" customFormat="1" ht="16.5" customHeight="1">
      <c r="C98" s="22"/>
      <c r="D98" s="23"/>
      <c r="H98" s="23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</row>
    <row r="99" spans="3:24" s="15" customFormat="1" ht="16.5" customHeight="1">
      <c r="C99" s="22"/>
      <c r="D99" s="23"/>
      <c r="H99" s="23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</row>
    <row r="100" spans="3:24" s="15" customFormat="1" ht="16.5" customHeight="1">
      <c r="C100" s="22"/>
      <c r="D100" s="23"/>
      <c r="H100" s="23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</row>
    <row r="101" spans="3:24" s="15" customFormat="1" ht="16.5">
      <c r="C101" s="22"/>
      <c r="D101" s="23"/>
      <c r="H101" s="23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</row>
    <row r="102" spans="3:24" s="15" customFormat="1" ht="16.5">
      <c r="C102" s="22"/>
      <c r="D102" s="23"/>
      <c r="H102" s="23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</row>
    <row r="103" spans="3:24" s="15" customFormat="1" ht="16.5">
      <c r="C103" s="22"/>
      <c r="D103" s="23"/>
      <c r="H103" s="23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</row>
    <row r="104" spans="3:24" s="15" customFormat="1" ht="16.5">
      <c r="C104" s="22"/>
      <c r="D104" s="23"/>
      <c r="H104" s="23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</row>
    <row r="105" spans="3:24" s="15" customFormat="1" ht="16.5">
      <c r="C105" s="22"/>
      <c r="D105" s="23"/>
      <c r="H105" s="23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</row>
    <row r="106" spans="3:24" s="15" customFormat="1" ht="16.5">
      <c r="C106" s="22"/>
      <c r="D106" s="23"/>
      <c r="H106" s="23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</row>
    <row r="107" spans="3:24" s="15" customFormat="1" ht="16.5">
      <c r="C107" s="22"/>
      <c r="D107" s="23"/>
      <c r="H107" s="23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</row>
    <row r="108" spans="3:24" s="15" customFormat="1" ht="16.5">
      <c r="C108" s="22"/>
      <c r="D108" s="23"/>
      <c r="H108" s="23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</row>
    <row r="109" spans="3:24" s="15" customFormat="1" ht="16.5">
      <c r="C109" s="22"/>
      <c r="D109" s="23"/>
      <c r="H109" s="23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</row>
    <row r="110" spans="3:24" s="15" customFormat="1" ht="16.5">
      <c r="C110" s="22"/>
      <c r="D110" s="23"/>
      <c r="H110" s="23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</row>
    <row r="111" spans="3:24" s="15" customFormat="1" ht="16.5">
      <c r="C111" s="22"/>
      <c r="D111" s="23"/>
      <c r="H111" s="23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</row>
    <row r="112" spans="3:24" s="15" customFormat="1" ht="16.5">
      <c r="C112" s="22"/>
      <c r="D112" s="23"/>
      <c r="H112" s="23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</row>
    <row r="113" spans="3:24" s="15" customFormat="1" ht="16.5">
      <c r="C113" s="22"/>
      <c r="D113" s="23"/>
      <c r="H113" s="23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</row>
    <row r="114" spans="3:24" s="15" customFormat="1" ht="16.5">
      <c r="C114" s="22"/>
      <c r="D114" s="23"/>
      <c r="H114" s="23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</row>
    <row r="115" spans="3:24" s="15" customFormat="1" ht="16.5">
      <c r="C115" s="22"/>
      <c r="D115" s="23"/>
      <c r="H115" s="23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</row>
    <row r="116" spans="3:24" s="15" customFormat="1" ht="16.5">
      <c r="C116" s="22"/>
      <c r="D116" s="23"/>
      <c r="H116" s="23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</row>
    <row r="117" spans="3:24" s="15" customFormat="1" ht="16.5">
      <c r="C117" s="22"/>
      <c r="D117" s="23"/>
      <c r="H117" s="23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</row>
    <row r="118" spans="3:24" s="15" customFormat="1" ht="16.5">
      <c r="C118" s="22"/>
      <c r="D118" s="23"/>
      <c r="H118" s="23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</row>
    <row r="119" spans="3:24" s="15" customFormat="1" ht="16.5">
      <c r="C119" s="22"/>
      <c r="D119" s="23"/>
      <c r="H119" s="23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</row>
    <row r="120" spans="3:24" s="15" customFormat="1" ht="16.5">
      <c r="C120" s="22"/>
      <c r="D120" s="23"/>
      <c r="H120" s="23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3:24" s="15" customFormat="1" ht="16.5">
      <c r="C121" s="22"/>
      <c r="D121" s="23"/>
      <c r="H121" s="23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3:24" s="15" customFormat="1" ht="16.5">
      <c r="C122" s="22"/>
      <c r="D122" s="23"/>
      <c r="H122" s="23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3:24" s="15" customFormat="1" ht="16.5">
      <c r="C123" s="22"/>
      <c r="D123" s="23"/>
      <c r="H123" s="23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3:24" s="15" customFormat="1" ht="16.5">
      <c r="C124" s="22"/>
      <c r="D124" s="23"/>
      <c r="H124" s="23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3:24" s="15" customFormat="1" ht="16.5">
      <c r="C125" s="22"/>
      <c r="D125" s="23"/>
      <c r="H125" s="23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</row>
    <row r="126" spans="3:24" s="15" customFormat="1" ht="16.5">
      <c r="C126" s="22"/>
      <c r="D126" s="23"/>
      <c r="H126" s="23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</row>
    <row r="127" spans="3:24" s="15" customFormat="1" ht="16.5">
      <c r="C127" s="22"/>
      <c r="D127" s="23"/>
      <c r="H127" s="23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</row>
    <row r="128" spans="3:24" s="15" customFormat="1" ht="16.5">
      <c r="C128" s="22"/>
      <c r="D128" s="23"/>
      <c r="H128" s="23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</row>
    <row r="129" spans="3:24" s="15" customFormat="1" ht="16.5">
      <c r="C129" s="22"/>
      <c r="D129" s="23"/>
      <c r="H129" s="23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</row>
    <row r="130" spans="3:24" s="15" customFormat="1" ht="16.5">
      <c r="C130" s="22"/>
      <c r="D130" s="23"/>
      <c r="H130" s="23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</row>
  </sheetData>
  <sheetProtection formatCells="0" formatColumns="0" formatRows="0" insertRows="0" insertHyperlinks="0" sort="0"/>
  <protectedRanges>
    <protectedRange sqref="A2:L2 A51:I51 C30:C38 A6:I22 A43:C50 A23:C29 D23:I50" name="ช่วง1"/>
  </protectedRanges>
  <mergeCells count="35">
    <mergeCell ref="B5:C5"/>
    <mergeCell ref="A3:C3"/>
    <mergeCell ref="A4:C4"/>
    <mergeCell ref="A1:L1"/>
    <mergeCell ref="N13:N14"/>
    <mergeCell ref="N17:N18"/>
    <mergeCell ref="W17:W18"/>
    <mergeCell ref="X17:X18"/>
    <mergeCell ref="N15:N16"/>
    <mergeCell ref="D3:L3"/>
    <mergeCell ref="W7:W8"/>
    <mergeCell ref="N9:N10"/>
    <mergeCell ref="V9:V10"/>
    <mergeCell ref="W9:W10"/>
    <mergeCell ref="W11:W12"/>
    <mergeCell ref="X19:X20"/>
    <mergeCell ref="V15:V16"/>
    <mergeCell ref="W15:W16"/>
    <mergeCell ref="X15:X16"/>
    <mergeCell ref="X13:X14"/>
    <mergeCell ref="V19:V20"/>
    <mergeCell ref="W19:W20"/>
    <mergeCell ref="W13:W14"/>
    <mergeCell ref="V13:V14"/>
    <mergeCell ref="V17:V18"/>
    <mergeCell ref="D57:L57"/>
    <mergeCell ref="A2:L2"/>
    <mergeCell ref="L4:L5"/>
    <mergeCell ref="N7:N8"/>
    <mergeCell ref="X11:X12"/>
    <mergeCell ref="V7:V8"/>
    <mergeCell ref="X7:X8"/>
    <mergeCell ref="X9:X10"/>
    <mergeCell ref="V11:V12"/>
    <mergeCell ref="N11:N12"/>
  </mergeCells>
  <printOptions horizontalCentered="1"/>
  <pageMargins left="0.25" right="0.25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D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6.00390625" style="46" customWidth="1"/>
    <col min="2" max="2" width="9.875" style="46" customWidth="1"/>
    <col min="3" max="3" width="11.50390625" style="46" customWidth="1"/>
    <col min="4" max="4" width="10.25390625" style="77" customWidth="1"/>
    <col min="5" max="6" width="10.125" style="77" customWidth="1"/>
    <col min="7" max="7" width="11.50390625" style="77" customWidth="1"/>
    <col min="8" max="8" width="6.25390625" style="77" customWidth="1"/>
    <col min="9" max="9" width="7.00390625" style="77" customWidth="1"/>
    <col min="10" max="10" width="9.875" style="77" customWidth="1"/>
    <col min="11" max="11" width="3.375" style="46" customWidth="1"/>
    <col min="12" max="12" width="4.75390625" style="227" customWidth="1"/>
    <col min="13" max="14" width="9.00390625" style="229" customWidth="1"/>
    <col min="15" max="15" width="7.50390625" style="229" customWidth="1"/>
    <col min="16" max="16" width="6.50390625" style="229" customWidth="1"/>
    <col min="17" max="17" width="7.625" style="229" customWidth="1"/>
    <col min="18" max="18" width="7.75390625" style="229" customWidth="1"/>
    <col min="19" max="19" width="9.625" style="229" customWidth="1"/>
    <col min="20" max="20" width="7.50390625" style="229" customWidth="1"/>
    <col min="21" max="21" width="9.00390625" style="229" customWidth="1"/>
    <col min="22" max="22" width="10.00390625" style="229" customWidth="1"/>
    <col min="23" max="16384" width="9.00390625" style="46" customWidth="1"/>
  </cols>
  <sheetData>
    <row r="1" spans="1:10" ht="23.25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22" s="45" customFormat="1" ht="25.5" customHeight="1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12" ht="25.5" customHeight="1">
      <c r="A3" s="164" t="s">
        <v>37</v>
      </c>
      <c r="B3" s="166"/>
      <c r="C3" s="165"/>
      <c r="D3" s="170" t="s">
        <v>35</v>
      </c>
      <c r="E3" s="171"/>
      <c r="F3" s="171"/>
      <c r="G3" s="171"/>
      <c r="H3" s="171"/>
      <c r="I3" s="171"/>
      <c r="J3" s="171"/>
      <c r="K3" s="56"/>
      <c r="L3" s="231"/>
    </row>
    <row r="4" spans="1:22" s="26" customFormat="1" ht="18.75" customHeight="1">
      <c r="A4" s="167" t="s">
        <v>38</v>
      </c>
      <c r="B4" s="168"/>
      <c r="C4" s="169"/>
      <c r="D4" s="68" t="s">
        <v>61</v>
      </c>
      <c r="E4" s="17">
        <v>2.2</v>
      </c>
      <c r="F4" s="17">
        <v>2.3</v>
      </c>
      <c r="G4" s="62">
        <v>2.4</v>
      </c>
      <c r="H4" s="69"/>
      <c r="I4" s="70"/>
      <c r="J4" s="151" t="s">
        <v>44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5" customFormat="1" ht="86.25" customHeight="1">
      <c r="A5" s="7" t="s">
        <v>67</v>
      </c>
      <c r="B5" s="164" t="s">
        <v>1</v>
      </c>
      <c r="C5" s="165"/>
      <c r="D5" s="71" t="s">
        <v>11</v>
      </c>
      <c r="E5" s="72" t="s">
        <v>9</v>
      </c>
      <c r="F5" s="72" t="s">
        <v>10</v>
      </c>
      <c r="G5" s="72" t="s">
        <v>29</v>
      </c>
      <c r="H5" s="39" t="s">
        <v>27</v>
      </c>
      <c r="I5" s="39" t="s">
        <v>43</v>
      </c>
      <c r="J5" s="152"/>
      <c r="L5" s="232" t="s">
        <v>78</v>
      </c>
      <c r="M5" s="233"/>
      <c r="N5" s="234"/>
      <c r="O5" s="235"/>
      <c r="P5" s="235"/>
      <c r="Q5" s="235"/>
      <c r="R5" s="235"/>
      <c r="S5" s="235"/>
      <c r="T5" s="230"/>
      <c r="U5" s="230"/>
      <c r="V5" s="230"/>
    </row>
    <row r="6" spans="1:22" s="26" customFormat="1" ht="18" customHeight="1">
      <c r="A6" s="17">
        <f>IF('มฐ.1'!A6="","",'มฐ.1'!A6)</f>
        <v>1</v>
      </c>
      <c r="B6" s="101" t="s">
        <v>98</v>
      </c>
      <c r="C6" s="102" t="s">
        <v>99</v>
      </c>
      <c r="D6" s="31">
        <v>0</v>
      </c>
      <c r="E6" s="17">
        <v>0</v>
      </c>
      <c r="F6" s="17">
        <v>0</v>
      </c>
      <c r="G6" s="17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236"/>
      <c r="M6" s="237" t="s">
        <v>28</v>
      </c>
      <c r="N6" s="238" t="s">
        <v>68</v>
      </c>
      <c r="O6" s="238" t="s">
        <v>69</v>
      </c>
      <c r="P6" s="239" t="s">
        <v>70</v>
      </c>
      <c r="Q6" s="239" t="s">
        <v>71</v>
      </c>
      <c r="R6" s="240" t="s">
        <v>72</v>
      </c>
      <c r="S6" s="241" t="s">
        <v>42</v>
      </c>
      <c r="T6" s="242" t="s">
        <v>30</v>
      </c>
      <c r="U6" s="242" t="s">
        <v>31</v>
      </c>
      <c r="V6" s="243" t="s">
        <v>28</v>
      </c>
    </row>
    <row r="7" spans="1:22" s="26" customFormat="1" ht="18" customHeight="1">
      <c r="A7" s="17">
        <f>IF('มฐ.1'!A7="","",'มฐ.1'!A7)</f>
        <v>2</v>
      </c>
      <c r="B7" s="101" t="s">
        <v>100</v>
      </c>
      <c r="C7" s="102" t="s">
        <v>101</v>
      </c>
      <c r="D7" s="73">
        <v>0</v>
      </c>
      <c r="E7" s="74">
        <v>0</v>
      </c>
      <c r="F7" s="74">
        <v>0</v>
      </c>
      <c r="G7" s="74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244">
        <v>2.1</v>
      </c>
      <c r="M7" s="245" t="s">
        <v>39</v>
      </c>
      <c r="N7" s="242">
        <f>COUNTIF($D$6:$D$51,1)</f>
        <v>0</v>
      </c>
      <c r="O7" s="242">
        <f>COUNTIF($D$6:$D$51,2)</f>
        <v>0</v>
      </c>
      <c r="P7" s="242">
        <f>COUNTIF($D$6:$D$51,3)</f>
        <v>0</v>
      </c>
      <c r="Q7" s="242">
        <f>COUNTIF($D$6:$D$51,4)</f>
        <v>0</v>
      </c>
      <c r="R7" s="242">
        <f>COUNTIF($D$6:$D$51,5)</f>
        <v>0</v>
      </c>
      <c r="S7" s="238">
        <f>SUM(P7:R7)</f>
        <v>0</v>
      </c>
      <c r="T7" s="246">
        <v>2</v>
      </c>
      <c r="U7" s="246">
        <f>ROUND(S8*T7/100,2)</f>
        <v>0</v>
      </c>
      <c r="V7" s="247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101" t="s">
        <v>102</v>
      </c>
      <c r="C8" s="102" t="s">
        <v>103</v>
      </c>
      <c r="D8" s="73">
        <v>0</v>
      </c>
      <c r="E8" s="74">
        <v>0</v>
      </c>
      <c r="F8" s="74">
        <v>0</v>
      </c>
      <c r="G8" s="74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248"/>
      <c r="M8" s="245" t="s">
        <v>40</v>
      </c>
      <c r="N8" s="241">
        <f aca="true" t="shared" si="3" ref="N8:S8">ROUND(N7*100/MAX($A$6:$A$51),2)</f>
        <v>0</v>
      </c>
      <c r="O8" s="241">
        <f t="shared" si="3"/>
        <v>0</v>
      </c>
      <c r="P8" s="241">
        <f t="shared" si="3"/>
        <v>0</v>
      </c>
      <c r="Q8" s="241">
        <f t="shared" si="3"/>
        <v>0</v>
      </c>
      <c r="R8" s="241">
        <f t="shared" si="3"/>
        <v>0</v>
      </c>
      <c r="S8" s="241">
        <f t="shared" si="3"/>
        <v>0</v>
      </c>
      <c r="T8" s="249"/>
      <c r="U8" s="249"/>
      <c r="V8" s="250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101" t="s">
        <v>104</v>
      </c>
      <c r="C9" s="102" t="s">
        <v>105</v>
      </c>
      <c r="D9" s="73">
        <v>0</v>
      </c>
      <c r="E9" s="74">
        <v>0</v>
      </c>
      <c r="F9" s="74">
        <v>0</v>
      </c>
      <c r="G9" s="74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244">
        <v>2.2</v>
      </c>
      <c r="M9" s="245" t="s">
        <v>39</v>
      </c>
      <c r="N9" s="238">
        <f>COUNTIF($E$6:$E$51,1)</f>
        <v>0</v>
      </c>
      <c r="O9" s="238">
        <f>COUNTIF($E$6:$E$51,2)</f>
        <v>0</v>
      </c>
      <c r="P9" s="238">
        <f>COUNTIF($E$6:$E$51,3)</f>
        <v>0</v>
      </c>
      <c r="Q9" s="238">
        <f>COUNTIF($E$6:$E$51,4)</f>
        <v>0</v>
      </c>
      <c r="R9" s="251">
        <f>COUNTIF($E$6:$E$51,5)</f>
        <v>0</v>
      </c>
      <c r="S9" s="238">
        <f>SUM(P9:R9)</f>
        <v>0</v>
      </c>
      <c r="T9" s="246">
        <v>1</v>
      </c>
      <c r="U9" s="246">
        <f>ROUND(S10*T9/100,2)</f>
        <v>0</v>
      </c>
      <c r="V9" s="247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103" t="s">
        <v>106</v>
      </c>
      <c r="C10" s="104" t="s">
        <v>107</v>
      </c>
      <c r="D10" s="73">
        <v>0</v>
      </c>
      <c r="E10" s="74">
        <v>0</v>
      </c>
      <c r="F10" s="74">
        <v>0</v>
      </c>
      <c r="G10" s="74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248"/>
      <c r="M10" s="245" t="s">
        <v>40</v>
      </c>
      <c r="N10" s="241">
        <f aca="true" t="shared" si="5" ref="N10:S10">ROUND(N9*100/MAX($A$6:$A$51),2)</f>
        <v>0</v>
      </c>
      <c r="O10" s="241">
        <f t="shared" si="5"/>
        <v>0</v>
      </c>
      <c r="P10" s="241">
        <f t="shared" si="5"/>
        <v>0</v>
      </c>
      <c r="Q10" s="241">
        <f t="shared" si="5"/>
        <v>0</v>
      </c>
      <c r="R10" s="252">
        <f t="shared" si="5"/>
        <v>0</v>
      </c>
      <c r="S10" s="241">
        <f t="shared" si="5"/>
        <v>0</v>
      </c>
      <c r="T10" s="249"/>
      <c r="U10" s="249"/>
      <c r="V10" s="250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105" t="s">
        <v>108</v>
      </c>
      <c r="C11" s="106" t="s">
        <v>109</v>
      </c>
      <c r="D11" s="73">
        <v>0</v>
      </c>
      <c r="E11" s="74">
        <v>0</v>
      </c>
      <c r="F11" s="74">
        <v>0</v>
      </c>
      <c r="G11" s="74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244">
        <v>2.3</v>
      </c>
      <c r="M11" s="245" t="s">
        <v>39</v>
      </c>
      <c r="N11" s="238">
        <f>COUNTIF($F$6:$F$51,1)</f>
        <v>0</v>
      </c>
      <c r="O11" s="238">
        <f>COUNTIF($F$6:$F$51,2)</f>
        <v>0</v>
      </c>
      <c r="P11" s="238">
        <f>COUNTIF($F$6:$F$51,3)</f>
        <v>0</v>
      </c>
      <c r="Q11" s="238">
        <f>COUNTIF($F$6:$F$51,4)</f>
        <v>0</v>
      </c>
      <c r="R11" s="251">
        <f>COUNTIF($F$6:$F$51,5)</f>
        <v>0</v>
      </c>
      <c r="S11" s="238">
        <f>SUM(P11:R11)</f>
        <v>0</v>
      </c>
      <c r="T11" s="246">
        <v>1</v>
      </c>
      <c r="U11" s="246">
        <f>ROUND(S12*T11/100,2)</f>
        <v>0</v>
      </c>
      <c r="V11" s="247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101" t="s">
        <v>110</v>
      </c>
      <c r="C12" s="102" t="s">
        <v>111</v>
      </c>
      <c r="D12" s="73">
        <v>0</v>
      </c>
      <c r="E12" s="74">
        <v>0</v>
      </c>
      <c r="F12" s="74">
        <v>0</v>
      </c>
      <c r="G12" s="74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248"/>
      <c r="M12" s="245" t="s">
        <v>40</v>
      </c>
      <c r="N12" s="241">
        <f aca="true" t="shared" si="6" ref="N12:S12">ROUND(N11*100/MAX($A$6:$A$51),2)</f>
        <v>0</v>
      </c>
      <c r="O12" s="241">
        <f t="shared" si="6"/>
        <v>0</v>
      </c>
      <c r="P12" s="241">
        <f t="shared" si="6"/>
        <v>0</v>
      </c>
      <c r="Q12" s="241">
        <f t="shared" si="6"/>
        <v>0</v>
      </c>
      <c r="R12" s="252">
        <f t="shared" si="6"/>
        <v>0</v>
      </c>
      <c r="S12" s="241">
        <f t="shared" si="6"/>
        <v>0</v>
      </c>
      <c r="T12" s="249"/>
      <c r="U12" s="249"/>
      <c r="V12" s="250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101" t="s">
        <v>112</v>
      </c>
      <c r="C13" s="102" t="s">
        <v>113</v>
      </c>
      <c r="D13" s="73">
        <v>0</v>
      </c>
      <c r="E13" s="74">
        <v>0</v>
      </c>
      <c r="F13" s="74">
        <v>0</v>
      </c>
      <c r="G13" s="74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244">
        <v>2.4</v>
      </c>
      <c r="M13" s="245" t="s">
        <v>39</v>
      </c>
      <c r="N13" s="238">
        <f>COUNTIF($G$6:$G$51,1)</f>
        <v>0</v>
      </c>
      <c r="O13" s="238">
        <f>COUNTIF($G$6:$G$51,2)</f>
        <v>0</v>
      </c>
      <c r="P13" s="238">
        <f>COUNTIF($G$6:$G$51,3)</f>
        <v>0</v>
      </c>
      <c r="Q13" s="238">
        <f>COUNTIF($G$6:$G$51,4)</f>
        <v>0</v>
      </c>
      <c r="R13" s="251">
        <f>COUNTIF($G$6:$G$51,5)</f>
        <v>0</v>
      </c>
      <c r="S13" s="238">
        <f>SUM(P13:R13)</f>
        <v>0</v>
      </c>
      <c r="T13" s="246">
        <v>1</v>
      </c>
      <c r="U13" s="246">
        <f>ROUND(S14*T13/100,2)</f>
        <v>0</v>
      </c>
      <c r="V13" s="247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101" t="s">
        <v>114</v>
      </c>
      <c r="C14" s="102" t="s">
        <v>115</v>
      </c>
      <c r="D14" s="73">
        <v>0</v>
      </c>
      <c r="E14" s="74">
        <v>0</v>
      </c>
      <c r="F14" s="74">
        <v>0</v>
      </c>
      <c r="G14" s="74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248"/>
      <c r="M14" s="245" t="s">
        <v>40</v>
      </c>
      <c r="N14" s="241">
        <f aca="true" t="shared" si="7" ref="N14:S14">ROUND(N13*100/MAX($A$6:$A$51),2)</f>
        <v>0</v>
      </c>
      <c r="O14" s="241">
        <f t="shared" si="7"/>
        <v>0</v>
      </c>
      <c r="P14" s="241">
        <f t="shared" si="7"/>
        <v>0</v>
      </c>
      <c r="Q14" s="241">
        <f t="shared" si="7"/>
        <v>0</v>
      </c>
      <c r="R14" s="252">
        <f t="shared" si="7"/>
        <v>0</v>
      </c>
      <c r="S14" s="241">
        <f t="shared" si="7"/>
        <v>0</v>
      </c>
      <c r="T14" s="249"/>
      <c r="U14" s="249"/>
      <c r="V14" s="250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103" t="s">
        <v>116</v>
      </c>
      <c r="C15" s="104" t="s">
        <v>117</v>
      </c>
      <c r="D15" s="73">
        <v>0</v>
      </c>
      <c r="E15" s="74">
        <v>0</v>
      </c>
      <c r="F15" s="74">
        <v>0</v>
      </c>
      <c r="G15" s="74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253" t="s">
        <v>49</v>
      </c>
      <c r="M15" s="245" t="s">
        <v>39</v>
      </c>
      <c r="N15" s="238">
        <f>COUNTIF($J$6:$J$51,1)</f>
        <v>46</v>
      </c>
      <c r="O15" s="238">
        <f>COUNTIF($J$6:$J$51,2)</f>
        <v>0</v>
      </c>
      <c r="P15" s="238">
        <f>COUNTIF($J$6:$J$51,3)</f>
        <v>0</v>
      </c>
      <c r="Q15" s="238">
        <f>COUNTIF($J$6:$J$51,4)</f>
        <v>0</v>
      </c>
      <c r="R15" s="238">
        <f>COUNTIF($J$6:$J$51,5)</f>
        <v>0</v>
      </c>
      <c r="S15" s="238">
        <f>SUM(P15:R15)</f>
        <v>0</v>
      </c>
      <c r="T15" s="246">
        <f>SUM(T7:T14)</f>
        <v>5</v>
      </c>
      <c r="U15" s="247">
        <f>SUM(U7:U14)</f>
        <v>0</v>
      </c>
      <c r="V15" s="247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105" t="s">
        <v>118</v>
      </c>
      <c r="C16" s="106" t="s">
        <v>119</v>
      </c>
      <c r="D16" s="73">
        <v>0</v>
      </c>
      <c r="E16" s="74">
        <v>0</v>
      </c>
      <c r="F16" s="74">
        <v>0</v>
      </c>
      <c r="G16" s="74">
        <v>0</v>
      </c>
      <c r="H16" s="31">
        <f aca="true" t="shared" si="8" ref="H16:H24">SUM(D16:G16)</f>
        <v>0</v>
      </c>
      <c r="I16" s="30">
        <f aca="true" t="shared" si="9" ref="I16:I51">H16/4</f>
        <v>0</v>
      </c>
      <c r="J16" s="31" t="str">
        <f t="shared" si="0"/>
        <v>1</v>
      </c>
      <c r="L16" s="254" t="s">
        <v>51</v>
      </c>
      <c r="M16" s="245" t="s">
        <v>40</v>
      </c>
      <c r="N16" s="241">
        <f aca="true" t="shared" si="10" ref="N16:S16">ROUND(N15*100/MAX($A$6:$A$51),2)</f>
        <v>100</v>
      </c>
      <c r="O16" s="241">
        <f t="shared" si="10"/>
        <v>0</v>
      </c>
      <c r="P16" s="241">
        <f t="shared" si="10"/>
        <v>0</v>
      </c>
      <c r="Q16" s="241">
        <f t="shared" si="10"/>
        <v>0</v>
      </c>
      <c r="R16" s="241">
        <f t="shared" si="10"/>
        <v>0</v>
      </c>
      <c r="S16" s="241">
        <f t="shared" si="10"/>
        <v>0</v>
      </c>
      <c r="T16" s="249"/>
      <c r="U16" s="255"/>
      <c r="V16" s="250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101" t="s">
        <v>120</v>
      </c>
      <c r="C17" s="102" t="s">
        <v>121</v>
      </c>
      <c r="D17" s="73">
        <v>0</v>
      </c>
      <c r="E17" s="74">
        <v>0</v>
      </c>
      <c r="F17" s="74">
        <v>0</v>
      </c>
      <c r="G17" s="74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</row>
    <row r="18" spans="1:22" s="26" customFormat="1" ht="18" customHeight="1">
      <c r="A18" s="17">
        <f>IF('มฐ.1'!A18="","",'มฐ.1'!A18)</f>
        <v>13</v>
      </c>
      <c r="B18" s="101" t="s">
        <v>122</v>
      </c>
      <c r="C18" s="102" t="s">
        <v>123</v>
      </c>
      <c r="D18" s="73">
        <v>0</v>
      </c>
      <c r="E18" s="74">
        <v>0</v>
      </c>
      <c r="F18" s="74">
        <v>0</v>
      </c>
      <c r="G18" s="74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</row>
    <row r="19" spans="1:22" s="26" customFormat="1" ht="18" customHeight="1">
      <c r="A19" s="17">
        <f>IF('มฐ.1'!A19="","",'มฐ.1'!A19)</f>
        <v>14</v>
      </c>
      <c r="B19" s="101" t="s">
        <v>124</v>
      </c>
      <c r="C19" s="102" t="s">
        <v>125</v>
      </c>
      <c r="D19" s="73">
        <v>0</v>
      </c>
      <c r="E19" s="74">
        <v>0</v>
      </c>
      <c r="F19" s="74">
        <v>0</v>
      </c>
      <c r="G19" s="74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</row>
    <row r="20" spans="1:22" s="26" customFormat="1" ht="18" customHeight="1" thickBot="1">
      <c r="A20" s="17">
        <f>IF('มฐ.1'!A20="","",'มฐ.1'!A20)</f>
        <v>15</v>
      </c>
      <c r="B20" s="103" t="s">
        <v>126</v>
      </c>
      <c r="C20" s="104" t="s">
        <v>127</v>
      </c>
      <c r="D20" s="73">
        <v>0</v>
      </c>
      <c r="E20" s="74">
        <v>0</v>
      </c>
      <c r="F20" s="74">
        <v>0</v>
      </c>
      <c r="G20" s="74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</row>
    <row r="21" spans="1:22" s="26" customFormat="1" ht="18" customHeight="1">
      <c r="A21" s="17">
        <f>IF('มฐ.1'!A21="","",'มฐ.1'!A21)</f>
        <v>16</v>
      </c>
      <c r="B21" s="105" t="s">
        <v>128</v>
      </c>
      <c r="C21" s="106" t="s">
        <v>129</v>
      </c>
      <c r="D21" s="73">
        <v>0</v>
      </c>
      <c r="E21" s="74">
        <v>0</v>
      </c>
      <c r="F21" s="74">
        <v>0</v>
      </c>
      <c r="G21" s="74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2" s="26" customFormat="1" ht="18" customHeight="1">
      <c r="A22" s="17">
        <f>IF('มฐ.1'!A22="","",'มฐ.1'!A22)</f>
        <v>17</v>
      </c>
      <c r="B22" s="101" t="s">
        <v>130</v>
      </c>
      <c r="C22" s="102" t="s">
        <v>131</v>
      </c>
      <c r="D22" s="73">
        <v>0</v>
      </c>
      <c r="E22" s="74">
        <v>0</v>
      </c>
      <c r="F22" s="74">
        <v>0</v>
      </c>
      <c r="G22" s="74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</row>
    <row r="23" spans="1:22" s="26" customFormat="1" ht="18" customHeight="1">
      <c r="A23" s="17">
        <f>IF('มฐ.1'!A23="","",'มฐ.1'!A23)</f>
        <v>18</v>
      </c>
      <c r="B23" s="101" t="s">
        <v>132</v>
      </c>
      <c r="C23" s="102" t="s">
        <v>133</v>
      </c>
      <c r="D23" s="73">
        <v>0</v>
      </c>
      <c r="E23" s="74">
        <v>0</v>
      </c>
      <c r="F23" s="74">
        <v>0</v>
      </c>
      <c r="G23" s="74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</row>
    <row r="24" spans="1:22" s="26" customFormat="1" ht="18" customHeight="1">
      <c r="A24" s="17">
        <f>IF('มฐ.1'!A24="","",'มฐ.1'!A24)</f>
        <v>19</v>
      </c>
      <c r="B24" s="101" t="s">
        <v>134</v>
      </c>
      <c r="C24" s="102" t="s">
        <v>135</v>
      </c>
      <c r="D24" s="73">
        <v>0</v>
      </c>
      <c r="E24" s="74">
        <v>0</v>
      </c>
      <c r="F24" s="74">
        <v>0</v>
      </c>
      <c r="G24" s="74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</row>
    <row r="25" spans="1:22" s="26" customFormat="1" ht="18" customHeight="1" thickBot="1">
      <c r="A25" s="17">
        <f>IF('มฐ.1'!A25="","",'มฐ.1'!A25)</f>
        <v>20</v>
      </c>
      <c r="B25" s="103" t="s">
        <v>96</v>
      </c>
      <c r="C25" s="104" t="s">
        <v>136</v>
      </c>
      <c r="D25" s="73">
        <v>0</v>
      </c>
      <c r="E25" s="74">
        <v>0</v>
      </c>
      <c r="F25" s="74">
        <v>0</v>
      </c>
      <c r="G25" s="74">
        <v>0</v>
      </c>
      <c r="H25" s="31">
        <f aca="true" t="shared" si="11" ref="H25:H44">SUM(D25:G25)</f>
        <v>0</v>
      </c>
      <c r="I25" s="30">
        <f t="shared" si="9"/>
        <v>0</v>
      </c>
      <c r="J25" s="31" t="str">
        <f aca="true" t="shared" si="12" ref="J25:J44">IF(A25="","",IF(OR(D25=1,E25=1,F25=1,G25=1,I25&lt;2),"1",IF(I25&gt;=4.5,"5",IF(I25&gt;=3.5,"4",IF(I25&gt;=2.5,"3",IF(I25&gt;=2,"2"))))))</f>
        <v>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</row>
    <row r="26" spans="1:22" s="26" customFormat="1" ht="18" customHeight="1">
      <c r="A26" s="17">
        <f>IF('มฐ.1'!A26="","",'มฐ.1'!A26)</f>
        <v>21</v>
      </c>
      <c r="B26" s="105" t="s">
        <v>137</v>
      </c>
      <c r="C26" s="106" t="s">
        <v>138</v>
      </c>
      <c r="D26" s="73">
        <v>0</v>
      </c>
      <c r="E26" s="74">
        <v>0</v>
      </c>
      <c r="F26" s="74">
        <v>0</v>
      </c>
      <c r="G26" s="74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</row>
    <row r="27" spans="1:22" s="26" customFormat="1" ht="18" customHeight="1">
      <c r="A27" s="17">
        <f>IF('มฐ.1'!A27="","",'มฐ.1'!A27)</f>
        <v>22</v>
      </c>
      <c r="B27" s="101" t="s">
        <v>139</v>
      </c>
      <c r="C27" s="102" t="s">
        <v>140</v>
      </c>
      <c r="D27" s="73">
        <v>0</v>
      </c>
      <c r="E27" s="74">
        <v>0</v>
      </c>
      <c r="F27" s="74">
        <v>0</v>
      </c>
      <c r="G27" s="74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</row>
    <row r="28" spans="1:22" s="26" customFormat="1" ht="18" customHeight="1">
      <c r="A28" s="17">
        <f>IF('มฐ.1'!A28="","",'มฐ.1'!A28)</f>
        <v>23</v>
      </c>
      <c r="B28" s="101" t="s">
        <v>141</v>
      </c>
      <c r="C28" s="102" t="s">
        <v>142</v>
      </c>
      <c r="D28" s="73">
        <v>0</v>
      </c>
      <c r="E28" s="74">
        <v>0</v>
      </c>
      <c r="F28" s="74">
        <v>0</v>
      </c>
      <c r="G28" s="74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</row>
    <row r="29" spans="1:22" s="26" customFormat="1" ht="18" customHeight="1">
      <c r="A29" s="17">
        <f>IF('มฐ.1'!A29="","",'มฐ.1'!A29)</f>
        <v>24</v>
      </c>
      <c r="B29" s="101" t="s">
        <v>143</v>
      </c>
      <c r="C29" s="102" t="s">
        <v>144</v>
      </c>
      <c r="D29" s="73">
        <v>0</v>
      </c>
      <c r="E29" s="74">
        <v>0</v>
      </c>
      <c r="F29" s="74">
        <v>0</v>
      </c>
      <c r="G29" s="74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</row>
    <row r="30" spans="1:22" s="26" customFormat="1" ht="18" customHeight="1" thickBot="1">
      <c r="A30" s="17">
        <f>IF('มฐ.1'!A30="","",'มฐ.1'!A30)</f>
        <v>25</v>
      </c>
      <c r="B30" s="103" t="s">
        <v>145</v>
      </c>
      <c r="C30" s="104" t="s">
        <v>146</v>
      </c>
      <c r="D30" s="73">
        <v>0</v>
      </c>
      <c r="E30" s="74">
        <v>0</v>
      </c>
      <c r="F30" s="74">
        <v>0</v>
      </c>
      <c r="G30" s="74">
        <v>0</v>
      </c>
      <c r="H30" s="31">
        <f aca="true" t="shared" si="13" ref="H30:H38">SUM(D30:G30)</f>
        <v>0</v>
      </c>
      <c r="I30" s="30">
        <f aca="true" t="shared" si="14" ref="I30:I38">H30/4</f>
        <v>0</v>
      </c>
      <c r="J30" s="31" t="str">
        <f aca="true" t="shared" si="15" ref="J30:J38">IF(A30="","",IF(OR(D30=1,E30=1,F30=1,G30=1,I30&lt;2),"1",IF(I30&gt;=4.5,"5",IF(I30&gt;=3.5,"4",IF(I30&gt;=2.5,"3",IF(I30&gt;=2,"2"))))))</f>
        <v>1</v>
      </c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</row>
    <row r="31" spans="1:22" s="26" customFormat="1" ht="18" customHeight="1">
      <c r="A31" s="17">
        <f>IF('มฐ.1'!A31="","",'มฐ.1'!A31)</f>
        <v>26</v>
      </c>
      <c r="B31" s="99"/>
      <c r="C31" s="100"/>
      <c r="D31" s="73">
        <v>0</v>
      </c>
      <c r="E31" s="74">
        <v>0</v>
      </c>
      <c r="F31" s="74">
        <v>0</v>
      </c>
      <c r="G31" s="74">
        <v>0</v>
      </c>
      <c r="H31" s="31">
        <f t="shared" si="13"/>
        <v>0</v>
      </c>
      <c r="I31" s="30">
        <f t="shared" si="14"/>
        <v>0</v>
      </c>
      <c r="J31" s="31" t="str">
        <f t="shared" si="15"/>
        <v>1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</row>
    <row r="32" spans="1:22" s="26" customFormat="1" ht="18" customHeight="1">
      <c r="A32" s="17">
        <f>IF('มฐ.1'!A32="","",'มฐ.1'!A32)</f>
        <v>27</v>
      </c>
      <c r="B32" s="95"/>
      <c r="C32" s="96"/>
      <c r="D32" s="73">
        <v>0</v>
      </c>
      <c r="E32" s="74">
        <v>0</v>
      </c>
      <c r="F32" s="74">
        <v>0</v>
      </c>
      <c r="G32" s="74">
        <v>0</v>
      </c>
      <c r="H32" s="31">
        <f t="shared" si="13"/>
        <v>0</v>
      </c>
      <c r="I32" s="30">
        <f t="shared" si="14"/>
        <v>0</v>
      </c>
      <c r="J32" s="31" t="str">
        <f t="shared" si="15"/>
        <v>1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</row>
    <row r="33" spans="1:22" s="26" customFormat="1" ht="18" customHeight="1">
      <c r="A33" s="17">
        <f>IF('มฐ.1'!A33="","",'มฐ.1'!A33)</f>
        <v>28</v>
      </c>
      <c r="B33" s="95"/>
      <c r="C33" s="96"/>
      <c r="D33" s="73">
        <v>0</v>
      </c>
      <c r="E33" s="74">
        <v>0</v>
      </c>
      <c r="F33" s="74">
        <v>0</v>
      </c>
      <c r="G33" s="74">
        <v>0</v>
      </c>
      <c r="H33" s="31">
        <f t="shared" si="13"/>
        <v>0</v>
      </c>
      <c r="I33" s="30">
        <f t="shared" si="14"/>
        <v>0</v>
      </c>
      <c r="J33" s="31" t="str">
        <f t="shared" si="15"/>
        <v>1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</row>
    <row r="34" spans="1:22" s="26" customFormat="1" ht="18" customHeight="1">
      <c r="A34" s="17">
        <f>IF('มฐ.1'!A34="","",'มฐ.1'!A34)</f>
        <v>29</v>
      </c>
      <c r="B34" s="95"/>
      <c r="C34" s="96"/>
      <c r="D34" s="73">
        <v>0</v>
      </c>
      <c r="E34" s="74">
        <v>0</v>
      </c>
      <c r="F34" s="74">
        <v>0</v>
      </c>
      <c r="G34" s="74">
        <v>0</v>
      </c>
      <c r="H34" s="31">
        <f t="shared" si="13"/>
        <v>0</v>
      </c>
      <c r="I34" s="30">
        <f t="shared" si="14"/>
        <v>0</v>
      </c>
      <c r="J34" s="31" t="str">
        <f t="shared" si="15"/>
        <v>1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</row>
    <row r="35" spans="1:22" s="26" customFormat="1" ht="18" customHeight="1" thickBot="1">
      <c r="A35" s="17">
        <f>IF('มฐ.1'!A35="","",'มฐ.1'!A35)</f>
        <v>30</v>
      </c>
      <c r="B35" s="97"/>
      <c r="C35" s="98"/>
      <c r="D35" s="73">
        <v>0</v>
      </c>
      <c r="E35" s="74">
        <v>0</v>
      </c>
      <c r="F35" s="74">
        <v>0</v>
      </c>
      <c r="G35" s="74">
        <v>0</v>
      </c>
      <c r="H35" s="31">
        <f t="shared" si="13"/>
        <v>0</v>
      </c>
      <c r="I35" s="30">
        <f t="shared" si="14"/>
        <v>0</v>
      </c>
      <c r="J35" s="31" t="str">
        <f t="shared" si="15"/>
        <v>1</v>
      </c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</row>
    <row r="36" spans="1:22" s="26" customFormat="1" ht="18" customHeight="1">
      <c r="A36" s="17">
        <f>IF('มฐ.1'!A36="","",'มฐ.1'!A36)</f>
        <v>31</v>
      </c>
      <c r="B36" s="99"/>
      <c r="C36" s="100"/>
      <c r="D36" s="73">
        <v>0</v>
      </c>
      <c r="E36" s="74">
        <v>0</v>
      </c>
      <c r="F36" s="74">
        <v>0</v>
      </c>
      <c r="G36" s="74">
        <v>0</v>
      </c>
      <c r="H36" s="31">
        <f t="shared" si="13"/>
        <v>0</v>
      </c>
      <c r="I36" s="30">
        <f t="shared" si="14"/>
        <v>0</v>
      </c>
      <c r="J36" s="31" t="str">
        <f t="shared" si="15"/>
        <v>1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</row>
    <row r="37" spans="1:22" s="26" customFormat="1" ht="18" customHeight="1">
      <c r="A37" s="17">
        <f>IF('มฐ.1'!A37="","",'มฐ.1'!A37)</f>
        <v>32</v>
      </c>
      <c r="B37" s="95"/>
      <c r="C37" s="96"/>
      <c r="D37" s="73">
        <v>0</v>
      </c>
      <c r="E37" s="74">
        <v>0</v>
      </c>
      <c r="F37" s="74">
        <v>0</v>
      </c>
      <c r="G37" s="74">
        <v>0</v>
      </c>
      <c r="H37" s="31">
        <f t="shared" si="13"/>
        <v>0</v>
      </c>
      <c r="I37" s="30">
        <f t="shared" si="14"/>
        <v>0</v>
      </c>
      <c r="J37" s="31" t="str">
        <f t="shared" si="15"/>
        <v>1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</row>
    <row r="38" spans="1:22" s="26" customFormat="1" ht="18" customHeight="1">
      <c r="A38" s="17">
        <f>IF('มฐ.1'!A38="","",'มฐ.1'!A38)</f>
        <v>33</v>
      </c>
      <c r="B38" s="95"/>
      <c r="C38" s="96"/>
      <c r="D38" s="73">
        <v>0</v>
      </c>
      <c r="E38" s="74">
        <v>0</v>
      </c>
      <c r="F38" s="74">
        <v>0</v>
      </c>
      <c r="G38" s="74">
        <v>0</v>
      </c>
      <c r="H38" s="31">
        <f t="shared" si="13"/>
        <v>0</v>
      </c>
      <c r="I38" s="30">
        <f t="shared" si="14"/>
        <v>0</v>
      </c>
      <c r="J38" s="31" t="str">
        <f t="shared" si="15"/>
        <v>1</v>
      </c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</row>
    <row r="39" spans="1:22" s="26" customFormat="1" ht="18" customHeight="1">
      <c r="A39" s="17">
        <f>IF('มฐ.1'!A39="","",'มฐ.1'!A39)</f>
        <v>34</v>
      </c>
      <c r="B39" s="89"/>
      <c r="C39" s="90"/>
      <c r="D39" s="73">
        <v>0</v>
      </c>
      <c r="E39" s="74">
        <v>0</v>
      </c>
      <c r="F39" s="74">
        <v>0</v>
      </c>
      <c r="G39" s="74">
        <v>0</v>
      </c>
      <c r="H39" s="31">
        <f t="shared" si="11"/>
        <v>0</v>
      </c>
      <c r="I39" s="30">
        <f t="shared" si="9"/>
        <v>0</v>
      </c>
      <c r="J39" s="31" t="str">
        <f t="shared" si="12"/>
        <v>1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</row>
    <row r="40" spans="1:22" s="26" customFormat="1" ht="18" customHeight="1">
      <c r="A40" s="17">
        <f>IF('มฐ.1'!A40="","",'มฐ.1'!A40)</f>
        <v>35</v>
      </c>
      <c r="B40" s="91"/>
      <c r="C40" s="92"/>
      <c r="D40" s="73">
        <v>0</v>
      </c>
      <c r="E40" s="74">
        <v>0</v>
      </c>
      <c r="F40" s="74">
        <v>0</v>
      </c>
      <c r="G40" s="74">
        <v>0</v>
      </c>
      <c r="H40" s="31">
        <f t="shared" si="11"/>
        <v>0</v>
      </c>
      <c r="I40" s="30">
        <f t="shared" si="9"/>
        <v>0</v>
      </c>
      <c r="J40" s="31" t="str">
        <f t="shared" si="12"/>
        <v>1</v>
      </c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</row>
    <row r="41" spans="1:22" s="26" customFormat="1" ht="18" customHeight="1">
      <c r="A41" s="17">
        <f>IF('มฐ.1'!A41="","",'มฐ.1'!A41)</f>
        <v>36</v>
      </c>
      <c r="B41" s="93"/>
      <c r="C41" s="94"/>
      <c r="D41" s="73">
        <v>0</v>
      </c>
      <c r="E41" s="74">
        <v>0</v>
      </c>
      <c r="F41" s="74">
        <v>0</v>
      </c>
      <c r="G41" s="74">
        <v>0</v>
      </c>
      <c r="H41" s="31">
        <f t="shared" si="11"/>
        <v>0</v>
      </c>
      <c r="I41" s="30">
        <f t="shared" si="9"/>
        <v>0</v>
      </c>
      <c r="J41" s="31" t="str">
        <f t="shared" si="12"/>
        <v>1</v>
      </c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</row>
    <row r="42" spans="1:22" s="26" customFormat="1" ht="18" customHeight="1">
      <c r="A42" s="17">
        <f>IF('มฐ.1'!A42="","",'มฐ.1'!A42)</f>
        <v>37</v>
      </c>
      <c r="B42" s="84"/>
      <c r="C42" s="85"/>
      <c r="D42" s="73">
        <v>0</v>
      </c>
      <c r="E42" s="74">
        <v>0</v>
      </c>
      <c r="F42" s="74">
        <v>0</v>
      </c>
      <c r="G42" s="74">
        <v>0</v>
      </c>
      <c r="H42" s="31">
        <f t="shared" si="11"/>
        <v>0</v>
      </c>
      <c r="I42" s="30">
        <f t="shared" si="9"/>
        <v>0</v>
      </c>
      <c r="J42" s="31" t="str">
        <f t="shared" si="12"/>
        <v>1</v>
      </c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</row>
    <row r="43" spans="1:22" s="26" customFormat="1" ht="18" customHeight="1">
      <c r="A43" s="17">
        <f>IF('มฐ.1'!A43="","",'มฐ.1'!A43)</f>
        <v>38</v>
      </c>
      <c r="B43" s="84"/>
      <c r="C43" s="85"/>
      <c r="D43" s="73">
        <v>0</v>
      </c>
      <c r="E43" s="74">
        <v>0</v>
      </c>
      <c r="F43" s="74">
        <v>0</v>
      </c>
      <c r="G43" s="74">
        <v>0</v>
      </c>
      <c r="H43" s="31">
        <f t="shared" si="11"/>
        <v>0</v>
      </c>
      <c r="I43" s="30">
        <f t="shared" si="9"/>
        <v>0</v>
      </c>
      <c r="J43" s="31" t="str">
        <f t="shared" si="12"/>
        <v>1</v>
      </c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</row>
    <row r="44" spans="1:22" s="26" customFormat="1" ht="18" customHeight="1">
      <c r="A44" s="17">
        <f>IF('มฐ.1'!A44="","",'มฐ.1'!A44)</f>
        <v>39</v>
      </c>
      <c r="B44" s="84"/>
      <c r="C44" s="85"/>
      <c r="D44" s="73">
        <v>0</v>
      </c>
      <c r="E44" s="74">
        <v>0</v>
      </c>
      <c r="F44" s="74">
        <v>0</v>
      </c>
      <c r="G44" s="74">
        <v>0</v>
      </c>
      <c r="H44" s="31">
        <f t="shared" si="11"/>
        <v>0</v>
      </c>
      <c r="I44" s="30">
        <f t="shared" si="9"/>
        <v>0</v>
      </c>
      <c r="J44" s="31" t="str">
        <f t="shared" si="12"/>
        <v>1</v>
      </c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</row>
    <row r="45" spans="1:22" s="26" customFormat="1" ht="18" customHeight="1">
      <c r="A45" s="17">
        <f>IF('มฐ.1'!A45="","",'มฐ.1'!A45)</f>
        <v>40</v>
      </c>
      <c r="B45" s="84"/>
      <c r="C45" s="85"/>
      <c r="D45" s="73">
        <v>0</v>
      </c>
      <c r="E45" s="74">
        <v>0</v>
      </c>
      <c r="F45" s="74">
        <v>0</v>
      </c>
      <c r="G45" s="74">
        <v>0</v>
      </c>
      <c r="H45" s="31">
        <f aca="true" t="shared" si="16" ref="H45:H51">SUM(D45:G45)</f>
        <v>0</v>
      </c>
      <c r="I45" s="30">
        <f t="shared" si="9"/>
        <v>0</v>
      </c>
      <c r="J45" s="31" t="str">
        <f aca="true" t="shared" si="17" ref="J45:J52">IF(A45="","",IF(OR(D45=1,E45=1,F45=1,G45=1,I45&lt;2),"1",IF(I45&gt;=4.5,"5",IF(I45&gt;=3.5,"4",IF(I45&gt;=2.5,"3",IF(I45&gt;=2,"2"))))))</f>
        <v>1</v>
      </c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</row>
    <row r="46" spans="1:22" s="26" customFormat="1" ht="18" customHeight="1">
      <c r="A46" s="17">
        <f>IF('มฐ.1'!A46="","",'มฐ.1'!A46)</f>
        <v>41</v>
      </c>
      <c r="B46" s="84"/>
      <c r="C46" s="85"/>
      <c r="D46" s="73">
        <v>0</v>
      </c>
      <c r="E46" s="74">
        <v>0</v>
      </c>
      <c r="F46" s="74">
        <v>0</v>
      </c>
      <c r="G46" s="74">
        <v>0</v>
      </c>
      <c r="H46" s="31">
        <f t="shared" si="16"/>
        <v>0</v>
      </c>
      <c r="I46" s="30">
        <f>H46/4</f>
        <v>0</v>
      </c>
      <c r="J46" s="31" t="str">
        <f t="shared" si="17"/>
        <v>1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</row>
    <row r="47" spans="1:22" s="26" customFormat="1" ht="18" customHeight="1">
      <c r="A47" s="17">
        <f>IF('มฐ.1'!A47="","",'มฐ.1'!A47)</f>
        <v>42</v>
      </c>
      <c r="B47" s="84"/>
      <c r="C47" s="85"/>
      <c r="D47" s="73">
        <v>0</v>
      </c>
      <c r="E47" s="74">
        <v>0</v>
      </c>
      <c r="F47" s="74">
        <v>0</v>
      </c>
      <c r="G47" s="74">
        <v>0</v>
      </c>
      <c r="H47" s="31">
        <f t="shared" si="16"/>
        <v>0</v>
      </c>
      <c r="I47" s="30">
        <f>H47/4</f>
        <v>0</v>
      </c>
      <c r="J47" s="31" t="str">
        <f t="shared" si="17"/>
        <v>1</v>
      </c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</row>
    <row r="48" spans="1:22" s="26" customFormat="1" ht="18" customHeight="1">
      <c r="A48" s="17">
        <f>IF('มฐ.1'!A48="","",'มฐ.1'!A48)</f>
        <v>43</v>
      </c>
      <c r="B48" s="84"/>
      <c r="C48" s="85"/>
      <c r="D48" s="73">
        <v>0</v>
      </c>
      <c r="E48" s="74">
        <v>0</v>
      </c>
      <c r="F48" s="74">
        <v>0</v>
      </c>
      <c r="G48" s="74">
        <v>0</v>
      </c>
      <c r="H48" s="31">
        <f t="shared" si="16"/>
        <v>0</v>
      </c>
      <c r="I48" s="30">
        <f>H48/4</f>
        <v>0</v>
      </c>
      <c r="J48" s="31" t="str">
        <f t="shared" si="17"/>
        <v>1</v>
      </c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</row>
    <row r="49" spans="1:22" s="26" customFormat="1" ht="18" customHeight="1">
      <c r="A49" s="17">
        <f>IF('มฐ.1'!A49="","",'มฐ.1'!A49)</f>
        <v>44</v>
      </c>
      <c r="B49" s="84"/>
      <c r="C49" s="85"/>
      <c r="D49" s="73">
        <v>0</v>
      </c>
      <c r="E49" s="74">
        <v>0</v>
      </c>
      <c r="F49" s="74">
        <v>0</v>
      </c>
      <c r="G49" s="74">
        <v>0</v>
      </c>
      <c r="H49" s="31">
        <f t="shared" si="16"/>
        <v>0</v>
      </c>
      <c r="I49" s="30">
        <f t="shared" si="9"/>
        <v>0</v>
      </c>
      <c r="J49" s="31" t="str">
        <f t="shared" si="17"/>
        <v>1</v>
      </c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</row>
    <row r="50" spans="1:22" s="26" customFormat="1" ht="18.75" customHeight="1">
      <c r="A50" s="17">
        <v>45</v>
      </c>
      <c r="B50" s="84"/>
      <c r="C50" s="85"/>
      <c r="D50" s="73">
        <v>0</v>
      </c>
      <c r="E50" s="74">
        <v>0</v>
      </c>
      <c r="F50" s="74">
        <v>0</v>
      </c>
      <c r="G50" s="74">
        <v>0</v>
      </c>
      <c r="H50" s="31">
        <f t="shared" si="16"/>
        <v>0</v>
      </c>
      <c r="I50" s="30">
        <f t="shared" si="9"/>
        <v>0</v>
      </c>
      <c r="J50" s="31" t="str">
        <f t="shared" si="17"/>
        <v>1</v>
      </c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</row>
    <row r="51" spans="1:22" s="26" customFormat="1" ht="18" customHeight="1">
      <c r="A51" s="17">
        <v>46</v>
      </c>
      <c r="B51" s="84"/>
      <c r="C51" s="85"/>
      <c r="D51" s="73">
        <v>0</v>
      </c>
      <c r="E51" s="74">
        <v>0</v>
      </c>
      <c r="F51" s="74">
        <v>0</v>
      </c>
      <c r="G51" s="74">
        <v>0</v>
      </c>
      <c r="H51" s="31">
        <f t="shared" si="16"/>
        <v>0</v>
      </c>
      <c r="I51" s="30">
        <f t="shared" si="9"/>
        <v>0</v>
      </c>
      <c r="J51" s="31" t="str">
        <f t="shared" si="17"/>
        <v>1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</row>
    <row r="52" spans="1:22" s="28" customFormat="1" ht="22.5" customHeight="1">
      <c r="A52" s="33">
        <v>0</v>
      </c>
      <c r="B52" s="33"/>
      <c r="C52" s="88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 t="shared" si="17"/>
        <v>1</v>
      </c>
      <c r="L52" s="227"/>
      <c r="M52" s="228"/>
      <c r="N52" s="228"/>
      <c r="O52" s="228"/>
      <c r="P52" s="228"/>
      <c r="Q52" s="228"/>
      <c r="R52" s="228"/>
      <c r="S52" s="228"/>
      <c r="T52" s="228"/>
      <c r="U52" s="228"/>
      <c r="V52" s="228"/>
    </row>
    <row r="53" spans="4:22" s="26" customFormat="1" ht="16.5" customHeight="1">
      <c r="D53" s="75"/>
      <c r="E53" s="75"/>
      <c r="F53" s="75"/>
      <c r="G53" s="75"/>
      <c r="H53" s="75"/>
      <c r="I53" s="75"/>
      <c r="J53" s="75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</row>
    <row r="54" spans="4:22" s="26" customFormat="1" ht="16.5" customHeight="1">
      <c r="D54" s="75"/>
      <c r="E54" s="75"/>
      <c r="F54" s="75"/>
      <c r="G54" s="75"/>
      <c r="H54" s="75"/>
      <c r="I54" s="75"/>
      <c r="J54" s="75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</row>
    <row r="55" spans="3:22" s="26" customFormat="1" ht="31.5" customHeight="1">
      <c r="C55" s="32" t="s">
        <v>79</v>
      </c>
      <c r="D55" s="75"/>
      <c r="F55" s="75"/>
      <c r="G55" s="75"/>
      <c r="H55" s="75"/>
      <c r="I55" s="75"/>
      <c r="J55" s="75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</row>
    <row r="56" spans="3:22" s="26" customFormat="1" ht="25.5" customHeight="1">
      <c r="C56" s="32" t="s">
        <v>75</v>
      </c>
      <c r="D56" s="75"/>
      <c r="F56" s="75"/>
      <c r="G56" s="75"/>
      <c r="H56" s="75"/>
      <c r="I56" s="75"/>
      <c r="J56" s="75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</row>
    <row r="57" spans="3:22" s="26" customFormat="1" ht="27" customHeight="1">
      <c r="C57" s="76"/>
      <c r="D57" s="75"/>
      <c r="F57" s="75"/>
      <c r="G57" s="75"/>
      <c r="H57" s="75"/>
      <c r="I57" s="75"/>
      <c r="J57" s="75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</row>
    <row r="58" spans="4:22" s="26" customFormat="1" ht="16.5" customHeight="1">
      <c r="D58" s="75"/>
      <c r="E58" s="75"/>
      <c r="F58" s="75"/>
      <c r="G58" s="75"/>
      <c r="H58" s="75"/>
      <c r="I58" s="75"/>
      <c r="J58" s="75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</row>
    <row r="59" spans="4:22" s="26" customFormat="1" ht="16.5" customHeight="1">
      <c r="D59" s="75"/>
      <c r="E59" s="75"/>
      <c r="F59" s="75"/>
      <c r="G59" s="75"/>
      <c r="H59" s="75"/>
      <c r="I59" s="75"/>
      <c r="J59" s="75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</row>
    <row r="60" spans="4:22" s="26" customFormat="1" ht="16.5" customHeight="1">
      <c r="D60" s="75"/>
      <c r="E60" s="75"/>
      <c r="F60" s="75"/>
      <c r="G60" s="75"/>
      <c r="H60" s="75"/>
      <c r="I60" s="75"/>
      <c r="J60" s="75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</row>
    <row r="61" spans="4:22" s="26" customFormat="1" ht="16.5" customHeight="1">
      <c r="D61" s="75"/>
      <c r="E61" s="75"/>
      <c r="F61" s="75"/>
      <c r="G61" s="75"/>
      <c r="H61" s="75"/>
      <c r="I61" s="75"/>
      <c r="J61" s="75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</row>
    <row r="62" spans="4:22" s="26" customFormat="1" ht="16.5" customHeight="1">
      <c r="D62" s="75"/>
      <c r="E62" s="75"/>
      <c r="F62" s="75"/>
      <c r="G62" s="75"/>
      <c r="H62" s="75"/>
      <c r="I62" s="75"/>
      <c r="J62" s="75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</row>
    <row r="63" spans="4:22" s="26" customFormat="1" ht="16.5" customHeight="1">
      <c r="D63" s="75"/>
      <c r="E63" s="75"/>
      <c r="F63" s="75"/>
      <c r="G63" s="75"/>
      <c r="H63" s="75"/>
      <c r="I63" s="75"/>
      <c r="J63" s="75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</row>
    <row r="64" spans="4:22" s="26" customFormat="1" ht="16.5" customHeight="1">
      <c r="D64" s="75"/>
      <c r="E64" s="75"/>
      <c r="F64" s="75"/>
      <c r="G64" s="75"/>
      <c r="H64" s="75"/>
      <c r="I64" s="75"/>
      <c r="J64" s="75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</row>
    <row r="65" spans="4:22" s="26" customFormat="1" ht="16.5" customHeight="1">
      <c r="D65" s="75"/>
      <c r="E65" s="75"/>
      <c r="F65" s="75"/>
      <c r="G65" s="75"/>
      <c r="H65" s="75"/>
      <c r="I65" s="75"/>
      <c r="J65" s="75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</row>
    <row r="66" spans="4:22" s="26" customFormat="1" ht="16.5" customHeight="1">
      <c r="D66" s="75"/>
      <c r="E66" s="75"/>
      <c r="F66" s="75"/>
      <c r="G66" s="75"/>
      <c r="H66" s="75"/>
      <c r="I66" s="75"/>
      <c r="J66" s="75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</row>
    <row r="67" spans="4:22" s="26" customFormat="1" ht="16.5" customHeight="1">
      <c r="D67" s="75"/>
      <c r="E67" s="75"/>
      <c r="F67" s="75"/>
      <c r="G67" s="75"/>
      <c r="H67" s="75"/>
      <c r="I67" s="75"/>
      <c r="J67" s="75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</row>
    <row r="68" spans="4:22" s="26" customFormat="1" ht="16.5" customHeight="1">
      <c r="D68" s="75"/>
      <c r="E68" s="75"/>
      <c r="F68" s="75"/>
      <c r="G68" s="75"/>
      <c r="H68" s="75"/>
      <c r="I68" s="75"/>
      <c r="J68" s="75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</row>
    <row r="69" spans="4:22" s="26" customFormat="1" ht="16.5" customHeight="1">
      <c r="D69" s="75"/>
      <c r="E69" s="75"/>
      <c r="F69" s="75"/>
      <c r="G69" s="75"/>
      <c r="H69" s="75"/>
      <c r="I69" s="75"/>
      <c r="J69" s="75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</row>
    <row r="70" spans="4:22" s="26" customFormat="1" ht="16.5" customHeight="1">
      <c r="D70" s="75"/>
      <c r="E70" s="75"/>
      <c r="F70" s="75"/>
      <c r="G70" s="75"/>
      <c r="H70" s="75"/>
      <c r="I70" s="75"/>
      <c r="J70" s="75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</row>
    <row r="71" spans="4:22" s="26" customFormat="1" ht="16.5" customHeight="1">
      <c r="D71" s="75"/>
      <c r="E71" s="75"/>
      <c r="F71" s="75"/>
      <c r="G71" s="75"/>
      <c r="H71" s="75"/>
      <c r="I71" s="75"/>
      <c r="J71" s="75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</row>
    <row r="72" spans="4:22" s="26" customFormat="1" ht="16.5" customHeight="1">
      <c r="D72" s="75"/>
      <c r="E72" s="75"/>
      <c r="F72" s="75"/>
      <c r="G72" s="75"/>
      <c r="H72" s="75"/>
      <c r="I72" s="75"/>
      <c r="J72" s="75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</row>
    <row r="73" spans="4:22" s="26" customFormat="1" ht="16.5" customHeight="1">
      <c r="D73" s="75"/>
      <c r="E73" s="75"/>
      <c r="F73" s="75"/>
      <c r="G73" s="75"/>
      <c r="H73" s="75"/>
      <c r="I73" s="75"/>
      <c r="J73" s="75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</row>
    <row r="74" spans="4:22" s="26" customFormat="1" ht="16.5" customHeight="1">
      <c r="D74" s="75"/>
      <c r="E74" s="75"/>
      <c r="F74" s="75"/>
      <c r="G74" s="75"/>
      <c r="H74" s="75"/>
      <c r="I74" s="75"/>
      <c r="J74" s="75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</row>
    <row r="75" spans="4:22" s="26" customFormat="1" ht="16.5" customHeight="1">
      <c r="D75" s="75"/>
      <c r="E75" s="75"/>
      <c r="F75" s="75"/>
      <c r="G75" s="75"/>
      <c r="H75" s="75"/>
      <c r="I75" s="75"/>
      <c r="J75" s="75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</row>
    <row r="76" spans="4:22" s="26" customFormat="1" ht="16.5" customHeight="1">
      <c r="D76" s="75"/>
      <c r="E76" s="75"/>
      <c r="F76" s="75"/>
      <c r="G76" s="75"/>
      <c r="H76" s="75"/>
      <c r="I76" s="75"/>
      <c r="J76" s="75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</row>
    <row r="77" spans="4:22" s="26" customFormat="1" ht="16.5" customHeight="1">
      <c r="D77" s="75"/>
      <c r="E77" s="75"/>
      <c r="F77" s="75"/>
      <c r="G77" s="75"/>
      <c r="H77" s="75"/>
      <c r="I77" s="75"/>
      <c r="J77" s="75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</row>
    <row r="78" spans="4:22" s="26" customFormat="1" ht="16.5" customHeight="1">
      <c r="D78" s="75"/>
      <c r="E78" s="75"/>
      <c r="F78" s="75"/>
      <c r="G78" s="75"/>
      <c r="H78" s="75"/>
      <c r="I78" s="75"/>
      <c r="J78" s="75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</row>
    <row r="79" spans="4:22" s="26" customFormat="1" ht="16.5" customHeight="1">
      <c r="D79" s="75"/>
      <c r="E79" s="75"/>
      <c r="F79" s="75"/>
      <c r="G79" s="75"/>
      <c r="H79" s="75"/>
      <c r="I79" s="75"/>
      <c r="J79" s="75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</row>
    <row r="80" spans="4:22" s="26" customFormat="1" ht="16.5" customHeight="1">
      <c r="D80" s="75"/>
      <c r="E80" s="75"/>
      <c r="F80" s="75"/>
      <c r="G80" s="75"/>
      <c r="H80" s="75"/>
      <c r="I80" s="75"/>
      <c r="J80" s="75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</row>
    <row r="81" spans="4:22" s="26" customFormat="1" ht="16.5" customHeight="1">
      <c r="D81" s="75"/>
      <c r="E81" s="75"/>
      <c r="F81" s="75"/>
      <c r="G81" s="75"/>
      <c r="H81" s="75"/>
      <c r="I81" s="75"/>
      <c r="J81" s="75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</row>
    <row r="82" spans="4:22" s="26" customFormat="1" ht="16.5" customHeight="1">
      <c r="D82" s="75"/>
      <c r="E82" s="75"/>
      <c r="F82" s="75"/>
      <c r="G82" s="75"/>
      <c r="H82" s="75"/>
      <c r="I82" s="75"/>
      <c r="J82" s="75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</row>
    <row r="83" spans="4:22" s="26" customFormat="1" ht="16.5" customHeight="1">
      <c r="D83" s="75"/>
      <c r="E83" s="75"/>
      <c r="F83" s="75"/>
      <c r="G83" s="75"/>
      <c r="H83" s="75"/>
      <c r="I83" s="75"/>
      <c r="J83" s="75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</row>
    <row r="84" spans="4:22" s="26" customFormat="1" ht="16.5" customHeight="1">
      <c r="D84" s="75"/>
      <c r="E84" s="75"/>
      <c r="F84" s="75"/>
      <c r="G84" s="75"/>
      <c r="H84" s="75"/>
      <c r="I84" s="75"/>
      <c r="J84" s="75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</row>
    <row r="85" spans="4:22" s="26" customFormat="1" ht="16.5" customHeight="1">
      <c r="D85" s="75"/>
      <c r="E85" s="75"/>
      <c r="F85" s="75"/>
      <c r="G85" s="75"/>
      <c r="H85" s="75"/>
      <c r="I85" s="75"/>
      <c r="J85" s="75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</row>
    <row r="86" spans="4:22" s="26" customFormat="1" ht="16.5" customHeight="1">
      <c r="D86" s="75"/>
      <c r="E86" s="75"/>
      <c r="F86" s="75"/>
      <c r="G86" s="75"/>
      <c r="H86" s="75"/>
      <c r="I86" s="75"/>
      <c r="J86" s="75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</row>
    <row r="87" spans="4:22" s="26" customFormat="1" ht="16.5" customHeight="1">
      <c r="D87" s="75"/>
      <c r="E87" s="75"/>
      <c r="F87" s="75"/>
      <c r="G87" s="75"/>
      <c r="H87" s="75"/>
      <c r="I87" s="75"/>
      <c r="J87" s="75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</row>
    <row r="88" spans="4:22" s="26" customFormat="1" ht="16.5" customHeight="1">
      <c r="D88" s="75"/>
      <c r="E88" s="75"/>
      <c r="F88" s="75"/>
      <c r="G88" s="75"/>
      <c r="H88" s="75"/>
      <c r="I88" s="75"/>
      <c r="J88" s="75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</row>
    <row r="89" spans="4:22" s="26" customFormat="1" ht="16.5" customHeight="1">
      <c r="D89" s="75"/>
      <c r="E89" s="75"/>
      <c r="F89" s="75"/>
      <c r="G89" s="75"/>
      <c r="H89" s="75"/>
      <c r="I89" s="75"/>
      <c r="J89" s="75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</row>
    <row r="90" spans="4:22" s="26" customFormat="1" ht="16.5" customHeight="1">
      <c r="D90" s="75"/>
      <c r="E90" s="75"/>
      <c r="F90" s="75"/>
      <c r="G90" s="75"/>
      <c r="H90" s="75"/>
      <c r="I90" s="75"/>
      <c r="J90" s="75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</row>
    <row r="91" spans="4:22" s="26" customFormat="1" ht="16.5" customHeight="1">
      <c r="D91" s="75"/>
      <c r="E91" s="75"/>
      <c r="F91" s="75"/>
      <c r="G91" s="75"/>
      <c r="H91" s="75"/>
      <c r="I91" s="75"/>
      <c r="J91" s="75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</row>
    <row r="92" spans="4:22" s="26" customFormat="1" ht="16.5" customHeight="1">
      <c r="D92" s="75"/>
      <c r="E92" s="75"/>
      <c r="F92" s="75"/>
      <c r="G92" s="75"/>
      <c r="H92" s="75"/>
      <c r="I92" s="75"/>
      <c r="J92" s="75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</row>
    <row r="93" spans="4:22" s="26" customFormat="1" ht="16.5" customHeight="1">
      <c r="D93" s="75"/>
      <c r="E93" s="75"/>
      <c r="F93" s="75"/>
      <c r="G93" s="75"/>
      <c r="H93" s="75"/>
      <c r="I93" s="75"/>
      <c r="J93" s="75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</row>
    <row r="94" spans="4:22" s="26" customFormat="1" ht="16.5" customHeight="1">
      <c r="D94" s="75"/>
      <c r="E94" s="75"/>
      <c r="F94" s="75"/>
      <c r="G94" s="75"/>
      <c r="H94" s="75"/>
      <c r="I94" s="75"/>
      <c r="J94" s="75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</row>
    <row r="95" spans="4:22" s="26" customFormat="1" ht="16.5" customHeight="1">
      <c r="D95" s="75"/>
      <c r="E95" s="75"/>
      <c r="F95" s="75"/>
      <c r="G95" s="75"/>
      <c r="H95" s="75"/>
      <c r="I95" s="75"/>
      <c r="J95" s="75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</row>
    <row r="96" spans="4:22" s="26" customFormat="1" ht="16.5" customHeight="1">
      <c r="D96" s="75"/>
      <c r="E96" s="75"/>
      <c r="F96" s="75"/>
      <c r="G96" s="75"/>
      <c r="H96" s="75"/>
      <c r="I96" s="75"/>
      <c r="J96" s="75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</row>
    <row r="97" spans="4:22" s="26" customFormat="1" ht="16.5" customHeight="1">
      <c r="D97" s="75"/>
      <c r="E97" s="75"/>
      <c r="F97" s="75"/>
      <c r="G97" s="75"/>
      <c r="H97" s="75"/>
      <c r="I97" s="75"/>
      <c r="J97" s="75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</row>
    <row r="98" spans="4:22" s="26" customFormat="1" ht="16.5" customHeight="1">
      <c r="D98" s="75"/>
      <c r="E98" s="75"/>
      <c r="F98" s="75"/>
      <c r="G98" s="75"/>
      <c r="H98" s="75"/>
      <c r="I98" s="75"/>
      <c r="J98" s="75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</row>
    <row r="99" spans="4:22" s="26" customFormat="1" ht="16.5" customHeight="1">
      <c r="D99" s="75"/>
      <c r="E99" s="75"/>
      <c r="F99" s="75"/>
      <c r="G99" s="75"/>
      <c r="H99" s="75"/>
      <c r="I99" s="75"/>
      <c r="J99" s="75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</row>
    <row r="100" spans="4:22" s="26" customFormat="1" ht="16.5" customHeight="1">
      <c r="D100" s="75"/>
      <c r="E100" s="75"/>
      <c r="F100" s="75"/>
      <c r="G100" s="75"/>
      <c r="H100" s="75"/>
      <c r="I100" s="75"/>
      <c r="J100" s="75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</row>
    <row r="101" spans="4:22" s="26" customFormat="1" ht="18.75">
      <c r="D101" s="75"/>
      <c r="E101" s="75"/>
      <c r="F101" s="75"/>
      <c r="G101" s="75"/>
      <c r="H101" s="75"/>
      <c r="I101" s="75"/>
      <c r="J101" s="75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</row>
    <row r="102" spans="4:22" s="26" customFormat="1" ht="18.75">
      <c r="D102" s="75"/>
      <c r="E102" s="75"/>
      <c r="F102" s="75"/>
      <c r="G102" s="75"/>
      <c r="H102" s="75"/>
      <c r="I102" s="75"/>
      <c r="J102" s="75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</row>
    <row r="103" spans="4:22" s="26" customFormat="1" ht="18.75">
      <c r="D103" s="75"/>
      <c r="E103" s="75"/>
      <c r="F103" s="75"/>
      <c r="G103" s="75"/>
      <c r="H103" s="75"/>
      <c r="I103" s="75"/>
      <c r="J103" s="75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</row>
    <row r="104" spans="4:22" s="26" customFormat="1" ht="18.75">
      <c r="D104" s="75"/>
      <c r="E104" s="75"/>
      <c r="F104" s="75"/>
      <c r="G104" s="75"/>
      <c r="H104" s="75"/>
      <c r="I104" s="75"/>
      <c r="J104" s="75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</row>
    <row r="105" spans="4:22" s="26" customFormat="1" ht="18.75">
      <c r="D105" s="75"/>
      <c r="E105" s="75"/>
      <c r="F105" s="75"/>
      <c r="G105" s="75"/>
      <c r="H105" s="75"/>
      <c r="I105" s="75"/>
      <c r="J105" s="75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</row>
    <row r="106" spans="4:22" s="26" customFormat="1" ht="18.75">
      <c r="D106" s="75"/>
      <c r="E106" s="75"/>
      <c r="F106" s="75"/>
      <c r="G106" s="75"/>
      <c r="H106" s="75"/>
      <c r="I106" s="75"/>
      <c r="J106" s="75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</row>
    <row r="107" spans="4:22" s="26" customFormat="1" ht="18.75">
      <c r="D107" s="75"/>
      <c r="E107" s="75"/>
      <c r="F107" s="75"/>
      <c r="G107" s="75"/>
      <c r="H107" s="75"/>
      <c r="I107" s="75"/>
      <c r="J107" s="75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</row>
    <row r="108" spans="4:22" s="26" customFormat="1" ht="18.75">
      <c r="D108" s="75"/>
      <c r="E108" s="75"/>
      <c r="F108" s="75"/>
      <c r="G108" s="75"/>
      <c r="H108" s="75"/>
      <c r="I108" s="75"/>
      <c r="J108" s="75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</row>
    <row r="109" spans="4:22" s="26" customFormat="1" ht="18.75">
      <c r="D109" s="75"/>
      <c r="E109" s="75"/>
      <c r="F109" s="75"/>
      <c r="G109" s="75"/>
      <c r="H109" s="75"/>
      <c r="I109" s="75"/>
      <c r="J109" s="75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</row>
    <row r="110" spans="4:22" s="26" customFormat="1" ht="18.75">
      <c r="D110" s="75"/>
      <c r="E110" s="75"/>
      <c r="F110" s="75"/>
      <c r="G110" s="75"/>
      <c r="H110" s="75"/>
      <c r="I110" s="75"/>
      <c r="J110" s="75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</row>
    <row r="111" spans="4:22" s="26" customFormat="1" ht="18.75">
      <c r="D111" s="75"/>
      <c r="E111" s="75"/>
      <c r="F111" s="75"/>
      <c r="G111" s="75"/>
      <c r="H111" s="75"/>
      <c r="I111" s="75"/>
      <c r="J111" s="75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</row>
    <row r="112" spans="4:22" s="26" customFormat="1" ht="18.75">
      <c r="D112" s="75"/>
      <c r="E112" s="75"/>
      <c r="F112" s="75"/>
      <c r="G112" s="75"/>
      <c r="H112" s="75"/>
      <c r="I112" s="75"/>
      <c r="J112" s="75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</row>
    <row r="113" spans="4:22" s="26" customFormat="1" ht="18.75">
      <c r="D113" s="75"/>
      <c r="E113" s="75"/>
      <c r="F113" s="75"/>
      <c r="G113" s="75"/>
      <c r="H113" s="75"/>
      <c r="I113" s="75"/>
      <c r="J113" s="75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</row>
    <row r="114" spans="4:22" s="26" customFormat="1" ht="18.75">
      <c r="D114" s="75"/>
      <c r="E114" s="75"/>
      <c r="F114" s="75"/>
      <c r="G114" s="75"/>
      <c r="H114" s="75"/>
      <c r="I114" s="75"/>
      <c r="J114" s="75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</row>
    <row r="115" spans="4:22" s="26" customFormat="1" ht="18.75">
      <c r="D115" s="75"/>
      <c r="E115" s="75"/>
      <c r="F115" s="75"/>
      <c r="G115" s="75"/>
      <c r="H115" s="75"/>
      <c r="I115" s="75"/>
      <c r="J115" s="75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</row>
    <row r="116" spans="4:22" s="26" customFormat="1" ht="18.75">
      <c r="D116" s="75"/>
      <c r="E116" s="75"/>
      <c r="F116" s="75"/>
      <c r="G116" s="75"/>
      <c r="H116" s="75"/>
      <c r="I116" s="75"/>
      <c r="J116" s="75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</row>
    <row r="117" spans="4:22" s="26" customFormat="1" ht="18.75">
      <c r="D117" s="75"/>
      <c r="E117" s="75"/>
      <c r="F117" s="75"/>
      <c r="G117" s="75"/>
      <c r="H117" s="75"/>
      <c r="I117" s="75"/>
      <c r="J117" s="75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</row>
    <row r="118" spans="4:22" s="26" customFormat="1" ht="18.75">
      <c r="D118" s="75"/>
      <c r="E118" s="75"/>
      <c r="F118" s="75"/>
      <c r="G118" s="75"/>
      <c r="H118" s="75"/>
      <c r="I118" s="75"/>
      <c r="J118" s="75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</row>
    <row r="119" spans="4:22" s="26" customFormat="1" ht="18.75">
      <c r="D119" s="75"/>
      <c r="E119" s="75"/>
      <c r="F119" s="75"/>
      <c r="G119" s="75"/>
      <c r="H119" s="75"/>
      <c r="I119" s="75"/>
      <c r="J119" s="75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</row>
    <row r="120" spans="4:22" s="26" customFormat="1" ht="18.75">
      <c r="D120" s="75"/>
      <c r="E120" s="75"/>
      <c r="F120" s="75"/>
      <c r="G120" s="75"/>
      <c r="H120" s="75"/>
      <c r="I120" s="75"/>
      <c r="J120" s="75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</row>
    <row r="121" spans="4:22" s="26" customFormat="1" ht="18.75">
      <c r="D121" s="75"/>
      <c r="E121" s="75"/>
      <c r="F121" s="75"/>
      <c r="G121" s="75"/>
      <c r="H121" s="75"/>
      <c r="I121" s="75"/>
      <c r="J121" s="75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</row>
    <row r="122" spans="4:22" s="26" customFormat="1" ht="18.75">
      <c r="D122" s="75"/>
      <c r="E122" s="75"/>
      <c r="F122" s="75"/>
      <c r="G122" s="75"/>
      <c r="H122" s="75"/>
      <c r="I122" s="75"/>
      <c r="J122" s="75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</row>
    <row r="123" spans="4:22" s="26" customFormat="1" ht="18.75">
      <c r="D123" s="75"/>
      <c r="E123" s="75"/>
      <c r="F123" s="75"/>
      <c r="G123" s="75"/>
      <c r="H123" s="75"/>
      <c r="I123" s="75"/>
      <c r="J123" s="75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</row>
    <row r="124" spans="4:22" s="26" customFormat="1" ht="18.75">
      <c r="D124" s="75"/>
      <c r="E124" s="75"/>
      <c r="F124" s="75"/>
      <c r="G124" s="75"/>
      <c r="H124" s="75"/>
      <c r="I124" s="75"/>
      <c r="J124" s="75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</row>
    <row r="125" spans="4:22" s="26" customFormat="1" ht="18.75">
      <c r="D125" s="75"/>
      <c r="E125" s="75"/>
      <c r="F125" s="75"/>
      <c r="G125" s="75"/>
      <c r="H125" s="75"/>
      <c r="I125" s="75"/>
      <c r="J125" s="75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</row>
    <row r="126" spans="4:22" s="26" customFormat="1" ht="18.75">
      <c r="D126" s="75"/>
      <c r="E126" s="75"/>
      <c r="F126" s="75"/>
      <c r="G126" s="75"/>
      <c r="H126" s="75"/>
      <c r="I126" s="75"/>
      <c r="J126" s="75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</row>
    <row r="127" spans="4:22" s="26" customFormat="1" ht="18.75">
      <c r="D127" s="75"/>
      <c r="E127" s="75"/>
      <c r="F127" s="75"/>
      <c r="G127" s="75"/>
      <c r="H127" s="75"/>
      <c r="I127" s="75"/>
      <c r="J127" s="75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</row>
    <row r="128" spans="4:22" s="26" customFormat="1" ht="18.75">
      <c r="D128" s="75"/>
      <c r="E128" s="75"/>
      <c r="F128" s="75"/>
      <c r="G128" s="75"/>
      <c r="H128" s="75"/>
      <c r="I128" s="75"/>
      <c r="J128" s="75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</row>
    <row r="129" spans="4:22" s="26" customFormat="1" ht="18.75">
      <c r="D129" s="75"/>
      <c r="E129" s="75"/>
      <c r="F129" s="75"/>
      <c r="G129" s="75"/>
      <c r="H129" s="75"/>
      <c r="I129" s="75"/>
      <c r="J129" s="75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</row>
    <row r="130" spans="4:22" s="26" customFormat="1" ht="18.75">
      <c r="D130" s="75"/>
      <c r="E130" s="75"/>
      <c r="F130" s="75"/>
      <c r="G130" s="75"/>
      <c r="H130" s="75"/>
      <c r="I130" s="75"/>
      <c r="J130" s="75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</sheetData>
  <sheetProtection formatCells="0" formatColumns="0" formatRows="0" insertHyperlinks="0" sort="0"/>
  <protectedRanges>
    <protectedRange sqref="D6:G51" name="ช่วง1"/>
    <protectedRange sqref="A2:L2" name="ช่วง1_2"/>
    <protectedRange sqref="C30:C38 B43:C45 B6:C29" name="ช่วง1_4"/>
  </protectedRanges>
  <mergeCells count="26">
    <mergeCell ref="A2:L2"/>
    <mergeCell ref="A1:J1"/>
    <mergeCell ref="V7:V8"/>
    <mergeCell ref="L9:L10"/>
    <mergeCell ref="T9:T10"/>
    <mergeCell ref="L7:L8"/>
    <mergeCell ref="T7:T8"/>
    <mergeCell ref="U7:U8"/>
    <mergeCell ref="U9:U10"/>
    <mergeCell ref="V9:V10"/>
    <mergeCell ref="V11:V12"/>
    <mergeCell ref="T15:T16"/>
    <mergeCell ref="U15:U16"/>
    <mergeCell ref="V15:V16"/>
    <mergeCell ref="U13:U14"/>
    <mergeCell ref="V13:V14"/>
    <mergeCell ref="U11:U12"/>
    <mergeCell ref="B5:C5"/>
    <mergeCell ref="A3:C3"/>
    <mergeCell ref="A4:C4"/>
    <mergeCell ref="J4:J5"/>
    <mergeCell ref="L13:L14"/>
    <mergeCell ref="T13:T14"/>
    <mergeCell ref="L11:L12"/>
    <mergeCell ref="T11:T12"/>
    <mergeCell ref="D3:J3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4.00390625" style="46" customWidth="1"/>
    <col min="2" max="2" width="8.00390625" style="46" customWidth="1"/>
    <col min="3" max="3" width="11.125" style="46" customWidth="1"/>
    <col min="4" max="4" width="15.00390625" style="54" customWidth="1"/>
    <col min="5" max="5" width="12.625" style="54" customWidth="1"/>
    <col min="6" max="6" width="12.00390625" style="54" customWidth="1"/>
    <col min="7" max="7" width="9.875" style="55" customWidth="1"/>
    <col min="8" max="8" width="5.50390625" style="55" customWidth="1"/>
    <col min="9" max="9" width="5.75390625" style="55" customWidth="1"/>
    <col min="10" max="10" width="8.75390625" style="55" customWidth="1"/>
    <col min="11" max="11" width="3.00390625" style="46" customWidth="1"/>
    <col min="12" max="12" width="4.125" style="229" customWidth="1"/>
    <col min="13" max="13" width="9.50390625" style="229" customWidth="1"/>
    <col min="14" max="14" width="7.75390625" style="229" customWidth="1"/>
    <col min="15" max="15" width="6.75390625" style="229" customWidth="1"/>
    <col min="16" max="16" width="5.375" style="229" customWidth="1"/>
    <col min="17" max="17" width="6.25390625" style="229" customWidth="1"/>
    <col min="18" max="18" width="6.50390625" style="229" customWidth="1"/>
    <col min="19" max="19" width="10.375" style="229" customWidth="1"/>
    <col min="20" max="20" width="7.00390625" style="229" customWidth="1"/>
    <col min="21" max="21" width="9.00390625" style="229" customWidth="1"/>
    <col min="22" max="22" width="10.375" style="229" customWidth="1"/>
    <col min="23" max="16384" width="9.00390625" style="46" customWidth="1"/>
  </cols>
  <sheetData>
    <row r="1" spans="1:10" ht="23.25">
      <c r="A1" s="179" t="s">
        <v>95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22" s="45" customFormat="1" ht="24.75" customHeight="1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12" ht="22.5" customHeight="1">
      <c r="A3" s="164" t="s">
        <v>37</v>
      </c>
      <c r="B3" s="166"/>
      <c r="C3" s="165"/>
      <c r="D3" s="175" t="s">
        <v>36</v>
      </c>
      <c r="E3" s="175"/>
      <c r="F3" s="175"/>
      <c r="G3" s="175"/>
      <c r="H3" s="175"/>
      <c r="I3" s="175"/>
      <c r="J3" s="176"/>
      <c r="K3" s="56"/>
      <c r="L3" s="256"/>
    </row>
    <row r="4" spans="1:22" s="26" customFormat="1" ht="24.75" customHeight="1">
      <c r="A4" s="164" t="s">
        <v>38</v>
      </c>
      <c r="B4" s="166"/>
      <c r="C4" s="165"/>
      <c r="D4" s="47">
        <v>3.1</v>
      </c>
      <c r="E4" s="47">
        <v>3.2</v>
      </c>
      <c r="F4" s="47">
        <v>3.3</v>
      </c>
      <c r="G4" s="47">
        <v>3.4</v>
      </c>
      <c r="H4" s="173" t="s">
        <v>27</v>
      </c>
      <c r="I4" s="173" t="s">
        <v>43</v>
      </c>
      <c r="J4" s="177" t="s">
        <v>44</v>
      </c>
      <c r="K4" s="57"/>
      <c r="L4" s="231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5" customFormat="1" ht="93" customHeight="1">
      <c r="A5" s="27" t="s">
        <v>0</v>
      </c>
      <c r="B5" s="164" t="s">
        <v>1</v>
      </c>
      <c r="C5" s="165"/>
      <c r="D5" s="86" t="s">
        <v>26</v>
      </c>
      <c r="E5" s="86" t="s">
        <v>25</v>
      </c>
      <c r="F5" s="86" t="s">
        <v>24</v>
      </c>
      <c r="G5" s="86" t="s">
        <v>23</v>
      </c>
      <c r="H5" s="174"/>
      <c r="I5" s="174"/>
      <c r="J5" s="178"/>
      <c r="L5" s="233" t="s">
        <v>78</v>
      </c>
      <c r="M5" s="233"/>
      <c r="N5" s="235"/>
      <c r="O5" s="235"/>
      <c r="P5" s="235"/>
      <c r="Q5" s="235"/>
      <c r="R5" s="235"/>
      <c r="S5" s="235"/>
      <c r="T5" s="230"/>
      <c r="U5" s="230"/>
      <c r="V5" s="230"/>
    </row>
    <row r="6" spans="1:22" s="26" customFormat="1" ht="18" customHeight="1">
      <c r="A6" s="17">
        <f>IF('มฐ.1'!A6="","",'มฐ.1'!A6)</f>
        <v>1</v>
      </c>
      <c r="B6" s="101" t="s">
        <v>98</v>
      </c>
      <c r="C6" s="102" t="s">
        <v>99</v>
      </c>
      <c r="D6" s="50">
        <v>0</v>
      </c>
      <c r="E6" s="50">
        <v>0</v>
      </c>
      <c r="F6" s="50">
        <v>0</v>
      </c>
      <c r="G6" s="50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257"/>
      <c r="M6" s="237" t="s">
        <v>28</v>
      </c>
      <c r="N6" s="238" t="s">
        <v>68</v>
      </c>
      <c r="O6" s="238" t="s">
        <v>69</v>
      </c>
      <c r="P6" s="239" t="s">
        <v>70</v>
      </c>
      <c r="Q6" s="239" t="s">
        <v>71</v>
      </c>
      <c r="R6" s="240" t="s">
        <v>72</v>
      </c>
      <c r="S6" s="241" t="s">
        <v>42</v>
      </c>
      <c r="T6" s="242" t="s">
        <v>30</v>
      </c>
      <c r="U6" s="242" t="s">
        <v>31</v>
      </c>
      <c r="V6" s="243" t="s">
        <v>28</v>
      </c>
    </row>
    <row r="7" spans="1:22" s="26" customFormat="1" ht="18" customHeight="1">
      <c r="A7" s="17">
        <f>IF('มฐ.1'!A7="","",'มฐ.1'!A7)</f>
        <v>2</v>
      </c>
      <c r="B7" s="101" t="s">
        <v>100</v>
      </c>
      <c r="C7" s="102" t="s">
        <v>101</v>
      </c>
      <c r="D7" s="51">
        <v>0</v>
      </c>
      <c r="E7" s="51">
        <v>0</v>
      </c>
      <c r="F7" s="51">
        <v>0</v>
      </c>
      <c r="G7" s="51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244">
        <v>3.1</v>
      </c>
      <c r="M7" s="245" t="s">
        <v>39</v>
      </c>
      <c r="N7" s="242">
        <f>COUNTIF($D$6:$D$51,1)</f>
        <v>0</v>
      </c>
      <c r="O7" s="242">
        <f>COUNTIF($D$6:$D$51,2)</f>
        <v>0</v>
      </c>
      <c r="P7" s="242">
        <f>COUNTIF($D$6:$D$51,3)</f>
        <v>0</v>
      </c>
      <c r="Q7" s="242">
        <f>COUNTIF($D$6:$D$51,4)</f>
        <v>0</v>
      </c>
      <c r="R7" s="242">
        <f>COUNTIF($D$6:$D$51,5)</f>
        <v>0</v>
      </c>
      <c r="S7" s="238">
        <f>SUM(P7:R7)</f>
        <v>0</v>
      </c>
      <c r="T7" s="246">
        <v>2</v>
      </c>
      <c r="U7" s="246">
        <f>ROUND(S8*T7/100,2)</f>
        <v>0</v>
      </c>
      <c r="V7" s="247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101" t="s">
        <v>102</v>
      </c>
      <c r="C8" s="102" t="s">
        <v>103</v>
      </c>
      <c r="D8" s="51">
        <v>0</v>
      </c>
      <c r="E8" s="51">
        <v>0</v>
      </c>
      <c r="F8" s="51">
        <v>0</v>
      </c>
      <c r="G8" s="51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248"/>
      <c r="M8" s="245" t="s">
        <v>40</v>
      </c>
      <c r="N8" s="241">
        <f aca="true" t="shared" si="3" ref="N8:S8">ROUND(N7*100/MAX($A$6:$A$51),2)</f>
        <v>0</v>
      </c>
      <c r="O8" s="241">
        <f t="shared" si="3"/>
        <v>0</v>
      </c>
      <c r="P8" s="241">
        <f t="shared" si="3"/>
        <v>0</v>
      </c>
      <c r="Q8" s="241">
        <f t="shared" si="3"/>
        <v>0</v>
      </c>
      <c r="R8" s="241">
        <f t="shared" si="3"/>
        <v>0</v>
      </c>
      <c r="S8" s="241">
        <f t="shared" si="3"/>
        <v>0</v>
      </c>
      <c r="T8" s="249"/>
      <c r="U8" s="249"/>
      <c r="V8" s="250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101" t="s">
        <v>104</v>
      </c>
      <c r="C9" s="102" t="s">
        <v>105</v>
      </c>
      <c r="D9" s="51">
        <v>0</v>
      </c>
      <c r="E9" s="51">
        <v>0</v>
      </c>
      <c r="F9" s="51">
        <v>0</v>
      </c>
      <c r="G9" s="51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244">
        <v>3.2</v>
      </c>
      <c r="M9" s="245" t="s">
        <v>39</v>
      </c>
      <c r="N9" s="238">
        <f>COUNTIF($E$6:$E$51,1)</f>
        <v>0</v>
      </c>
      <c r="O9" s="238">
        <f>COUNTIF($E$6:$E$51,2)</f>
        <v>0</v>
      </c>
      <c r="P9" s="238">
        <f>COUNTIF($E$6:$E$51,3)</f>
        <v>0</v>
      </c>
      <c r="Q9" s="238">
        <f>COUNTIF($E$6:$E$51,4)</f>
        <v>0</v>
      </c>
      <c r="R9" s="251">
        <f>COUNTIF($E$6:$E$51,5)</f>
        <v>0</v>
      </c>
      <c r="S9" s="238">
        <f>SUM(P9:R9)</f>
        <v>0</v>
      </c>
      <c r="T9" s="246">
        <v>1</v>
      </c>
      <c r="U9" s="246">
        <f>ROUND(S10*T9/100,2)</f>
        <v>0</v>
      </c>
      <c r="V9" s="247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103" t="s">
        <v>106</v>
      </c>
      <c r="C10" s="104" t="s">
        <v>107</v>
      </c>
      <c r="D10" s="51">
        <v>0</v>
      </c>
      <c r="E10" s="51">
        <v>0</v>
      </c>
      <c r="F10" s="51">
        <v>0</v>
      </c>
      <c r="G10" s="51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248"/>
      <c r="M10" s="245" t="s">
        <v>40</v>
      </c>
      <c r="N10" s="241">
        <f aca="true" t="shared" si="5" ref="N10:S10">ROUND(N9*100/MAX($A$6:$A$51),2)</f>
        <v>0</v>
      </c>
      <c r="O10" s="241">
        <f t="shared" si="5"/>
        <v>0</v>
      </c>
      <c r="P10" s="241">
        <f t="shared" si="5"/>
        <v>0</v>
      </c>
      <c r="Q10" s="241">
        <f t="shared" si="5"/>
        <v>0</v>
      </c>
      <c r="R10" s="252">
        <f t="shared" si="5"/>
        <v>0</v>
      </c>
      <c r="S10" s="241">
        <f t="shared" si="5"/>
        <v>0</v>
      </c>
      <c r="T10" s="249"/>
      <c r="U10" s="249"/>
      <c r="V10" s="250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105" t="s">
        <v>108</v>
      </c>
      <c r="C11" s="106" t="s">
        <v>109</v>
      </c>
      <c r="D11" s="51">
        <v>0</v>
      </c>
      <c r="E11" s="51">
        <v>0</v>
      </c>
      <c r="F11" s="51">
        <v>0</v>
      </c>
      <c r="G11" s="51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244">
        <v>3.3</v>
      </c>
      <c r="M11" s="245" t="s">
        <v>39</v>
      </c>
      <c r="N11" s="238">
        <f>COUNTIF($F$6:$F$51,1)</f>
        <v>0</v>
      </c>
      <c r="O11" s="238">
        <f>COUNTIF($F$6:$F$51,2)</f>
        <v>0</v>
      </c>
      <c r="P11" s="238">
        <f>COUNTIF($F$6:$F$51,3)</f>
        <v>0</v>
      </c>
      <c r="Q11" s="238">
        <f>COUNTIF($F$6:$F$51,4)</f>
        <v>0</v>
      </c>
      <c r="R11" s="251">
        <f>COUNTIF($F$6:$F$51,5)</f>
        <v>0</v>
      </c>
      <c r="S11" s="238">
        <f>SUM(P11:R11)</f>
        <v>0</v>
      </c>
      <c r="T11" s="246">
        <v>1</v>
      </c>
      <c r="U11" s="246">
        <f>ROUND(S12*T11/100,2)</f>
        <v>0</v>
      </c>
      <c r="V11" s="247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101" t="s">
        <v>110</v>
      </c>
      <c r="C12" s="102" t="s">
        <v>111</v>
      </c>
      <c r="D12" s="51">
        <v>0</v>
      </c>
      <c r="E12" s="51">
        <v>0</v>
      </c>
      <c r="F12" s="51">
        <v>0</v>
      </c>
      <c r="G12" s="51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248"/>
      <c r="M12" s="245" t="s">
        <v>40</v>
      </c>
      <c r="N12" s="241">
        <f aca="true" t="shared" si="6" ref="N12:S12">ROUND(N11*100/MAX($A$6:$A$51),2)</f>
        <v>0</v>
      </c>
      <c r="O12" s="241">
        <f t="shared" si="6"/>
        <v>0</v>
      </c>
      <c r="P12" s="241">
        <f t="shared" si="6"/>
        <v>0</v>
      </c>
      <c r="Q12" s="241">
        <f t="shared" si="6"/>
        <v>0</v>
      </c>
      <c r="R12" s="252">
        <f t="shared" si="6"/>
        <v>0</v>
      </c>
      <c r="S12" s="241">
        <f t="shared" si="6"/>
        <v>0</v>
      </c>
      <c r="T12" s="249"/>
      <c r="U12" s="249"/>
      <c r="V12" s="250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101" t="s">
        <v>112</v>
      </c>
      <c r="C13" s="102" t="s">
        <v>113</v>
      </c>
      <c r="D13" s="51">
        <v>0</v>
      </c>
      <c r="E13" s="51">
        <v>0</v>
      </c>
      <c r="F13" s="51">
        <v>0</v>
      </c>
      <c r="G13" s="51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244">
        <v>3.4</v>
      </c>
      <c r="M13" s="245" t="s">
        <v>39</v>
      </c>
      <c r="N13" s="238">
        <f>COUNTIF($G$6:$G$51,1)</f>
        <v>0</v>
      </c>
      <c r="O13" s="238">
        <f>COUNTIF($G$6:$G$51,2)</f>
        <v>0</v>
      </c>
      <c r="P13" s="238">
        <f>COUNTIF($G$6:$G$51,3)</f>
        <v>0</v>
      </c>
      <c r="Q13" s="238">
        <f>COUNTIF($G$6:$G$51,4)</f>
        <v>0</v>
      </c>
      <c r="R13" s="251">
        <f>COUNTIF($G$6:$G$51,5)</f>
        <v>0</v>
      </c>
      <c r="S13" s="238">
        <f>SUM(P13:R13)</f>
        <v>0</v>
      </c>
      <c r="T13" s="246">
        <v>1</v>
      </c>
      <c r="U13" s="246">
        <f>ROUND(S14*T13/100,2)</f>
        <v>0</v>
      </c>
      <c r="V13" s="247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101" t="s">
        <v>114</v>
      </c>
      <c r="C14" s="102" t="s">
        <v>115</v>
      </c>
      <c r="D14" s="51">
        <v>0</v>
      </c>
      <c r="E14" s="51">
        <v>0</v>
      </c>
      <c r="F14" s="51">
        <v>0</v>
      </c>
      <c r="G14" s="51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248"/>
      <c r="M14" s="245" t="s">
        <v>40</v>
      </c>
      <c r="N14" s="241">
        <f aca="true" t="shared" si="7" ref="N14:S14">ROUND(N13*100/MAX($A$6:$A$51),2)</f>
        <v>0</v>
      </c>
      <c r="O14" s="241">
        <f t="shared" si="7"/>
        <v>0</v>
      </c>
      <c r="P14" s="241">
        <f t="shared" si="7"/>
        <v>0</v>
      </c>
      <c r="Q14" s="241">
        <f t="shared" si="7"/>
        <v>0</v>
      </c>
      <c r="R14" s="252">
        <f t="shared" si="7"/>
        <v>0</v>
      </c>
      <c r="S14" s="241">
        <f t="shared" si="7"/>
        <v>0</v>
      </c>
      <c r="T14" s="249"/>
      <c r="U14" s="249"/>
      <c r="V14" s="250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103" t="s">
        <v>116</v>
      </c>
      <c r="C15" s="104" t="s">
        <v>117</v>
      </c>
      <c r="D15" s="51">
        <v>0</v>
      </c>
      <c r="E15" s="51">
        <v>0</v>
      </c>
      <c r="F15" s="51">
        <v>0</v>
      </c>
      <c r="G15" s="51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258" t="s">
        <v>49</v>
      </c>
      <c r="M15" s="245" t="s">
        <v>39</v>
      </c>
      <c r="N15" s="238">
        <f>COUNTIF($J$6:$J$51,1)</f>
        <v>46</v>
      </c>
      <c r="O15" s="238">
        <f>COUNTIF($J$6:$J$51,2)</f>
        <v>0</v>
      </c>
      <c r="P15" s="238">
        <f>COUNTIF($J$6:$J$51,3)</f>
        <v>0</v>
      </c>
      <c r="Q15" s="238">
        <f>COUNTIF($J$6:$J$51,4)</f>
        <v>0</v>
      </c>
      <c r="R15" s="238">
        <f>COUNTIF($J$6:$J$51,5)</f>
        <v>0</v>
      </c>
      <c r="S15" s="238">
        <f>SUM(P15:R15)</f>
        <v>0</v>
      </c>
      <c r="T15" s="246">
        <f>SUM(T7:T14)</f>
        <v>5</v>
      </c>
      <c r="U15" s="247">
        <f>SUM(U7:U14)</f>
        <v>0</v>
      </c>
      <c r="V15" s="247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105" t="s">
        <v>118</v>
      </c>
      <c r="C16" s="106" t="s">
        <v>119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0"/>
        <v>1</v>
      </c>
      <c r="L16" s="259" t="s">
        <v>52</v>
      </c>
      <c r="M16" s="245" t="s">
        <v>40</v>
      </c>
      <c r="N16" s="241">
        <f aca="true" t="shared" si="10" ref="N16:S16">ROUND(N15*100/MAX($A$6:$A$51),2)</f>
        <v>100</v>
      </c>
      <c r="O16" s="241">
        <f t="shared" si="10"/>
        <v>0</v>
      </c>
      <c r="P16" s="241">
        <f t="shared" si="10"/>
        <v>0</v>
      </c>
      <c r="Q16" s="241">
        <f t="shared" si="10"/>
        <v>0</v>
      </c>
      <c r="R16" s="241">
        <f t="shared" si="10"/>
        <v>0</v>
      </c>
      <c r="S16" s="241">
        <f t="shared" si="10"/>
        <v>0</v>
      </c>
      <c r="T16" s="249"/>
      <c r="U16" s="255"/>
      <c r="V16" s="250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101" t="s">
        <v>120</v>
      </c>
      <c r="C17" s="102" t="s">
        <v>121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</row>
    <row r="18" spans="1:22" s="26" customFormat="1" ht="18" customHeight="1">
      <c r="A18" s="17">
        <f>IF('มฐ.1'!A18="","",'มฐ.1'!A18)</f>
        <v>13</v>
      </c>
      <c r="B18" s="101" t="s">
        <v>122</v>
      </c>
      <c r="C18" s="102" t="s">
        <v>123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</row>
    <row r="19" spans="1:22" s="26" customFormat="1" ht="18" customHeight="1">
      <c r="A19" s="17">
        <f>IF('มฐ.1'!A19="","",'มฐ.1'!A19)</f>
        <v>14</v>
      </c>
      <c r="B19" s="101" t="s">
        <v>124</v>
      </c>
      <c r="C19" s="102" t="s">
        <v>125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</row>
    <row r="20" spans="1:22" s="26" customFormat="1" ht="18" customHeight="1" thickBot="1">
      <c r="A20" s="17">
        <f>IF('มฐ.1'!A20="","",'มฐ.1'!A20)</f>
        <v>15</v>
      </c>
      <c r="B20" s="103" t="s">
        <v>126</v>
      </c>
      <c r="C20" s="104" t="s">
        <v>127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</row>
    <row r="21" spans="1:22" s="26" customFormat="1" ht="18" customHeight="1">
      <c r="A21" s="17">
        <f>IF('มฐ.1'!A21="","",'มฐ.1'!A21)</f>
        <v>16</v>
      </c>
      <c r="B21" s="105" t="s">
        <v>128</v>
      </c>
      <c r="C21" s="106" t="s">
        <v>129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2" s="26" customFormat="1" ht="18" customHeight="1">
      <c r="A22" s="17">
        <f>IF('มฐ.1'!A22="","",'มฐ.1'!A22)</f>
        <v>17</v>
      </c>
      <c r="B22" s="101" t="s">
        <v>130</v>
      </c>
      <c r="C22" s="102" t="s">
        <v>131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</row>
    <row r="23" spans="1:22" s="26" customFormat="1" ht="18" customHeight="1">
      <c r="A23" s="17">
        <f>IF('มฐ.1'!A23="","",'มฐ.1'!A23)</f>
        <v>18</v>
      </c>
      <c r="B23" s="101" t="s">
        <v>132</v>
      </c>
      <c r="C23" s="102" t="s">
        <v>133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</row>
    <row r="24" spans="1:22" s="26" customFormat="1" ht="18" customHeight="1">
      <c r="A24" s="17">
        <f>IF('มฐ.1'!A24="","",'มฐ.1'!A24)</f>
        <v>19</v>
      </c>
      <c r="B24" s="101" t="s">
        <v>134</v>
      </c>
      <c r="C24" s="102" t="s">
        <v>135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</row>
    <row r="25" spans="1:22" s="26" customFormat="1" ht="18" customHeight="1" thickBot="1">
      <c r="A25" s="17">
        <f>IF('มฐ.1'!A25="","",'มฐ.1'!A25)</f>
        <v>20</v>
      </c>
      <c r="B25" s="103" t="s">
        <v>96</v>
      </c>
      <c r="C25" s="104" t="s">
        <v>136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</row>
    <row r="26" spans="1:22" s="26" customFormat="1" ht="18" customHeight="1">
      <c r="A26" s="17">
        <f>IF('มฐ.1'!A26="","",'มฐ.1'!A26)</f>
        <v>21</v>
      </c>
      <c r="B26" s="105" t="s">
        <v>137</v>
      </c>
      <c r="C26" s="106" t="s">
        <v>138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</row>
    <row r="27" spans="1:22" s="26" customFormat="1" ht="18" customHeight="1">
      <c r="A27" s="17">
        <f>IF('มฐ.1'!A27="","",'มฐ.1'!A27)</f>
        <v>22</v>
      </c>
      <c r="B27" s="101" t="s">
        <v>139</v>
      </c>
      <c r="C27" s="102" t="s">
        <v>140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</row>
    <row r="28" spans="1:22" s="26" customFormat="1" ht="18" customHeight="1">
      <c r="A28" s="17">
        <f>IF('มฐ.1'!A28="","",'มฐ.1'!A28)</f>
        <v>23</v>
      </c>
      <c r="B28" s="101" t="s">
        <v>141</v>
      </c>
      <c r="C28" s="102" t="s">
        <v>142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</row>
    <row r="29" spans="1:22" s="26" customFormat="1" ht="18" customHeight="1">
      <c r="A29" s="17">
        <f>IF('มฐ.1'!A29="","",'มฐ.1'!A29)</f>
        <v>24</v>
      </c>
      <c r="B29" s="101" t="s">
        <v>143</v>
      </c>
      <c r="C29" s="102" t="s">
        <v>144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</row>
    <row r="30" spans="1:22" s="26" customFormat="1" ht="18" customHeight="1" thickBot="1">
      <c r="A30" s="17">
        <f>IF('มฐ.1'!A30="","",'มฐ.1'!A30)</f>
        <v>25</v>
      </c>
      <c r="B30" s="103" t="s">
        <v>145</v>
      </c>
      <c r="C30" s="104" t="s">
        <v>146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</row>
    <row r="31" spans="1:22" s="26" customFormat="1" ht="18" customHeight="1">
      <c r="A31" s="17">
        <f>IF('มฐ.1'!A31="","",'มฐ.1'!A31)</f>
        <v>26</v>
      </c>
      <c r="B31" s="99"/>
      <c r="C31" s="100"/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</row>
    <row r="32" spans="1:22" s="26" customFormat="1" ht="18" customHeight="1">
      <c r="A32" s="17">
        <f>IF('มฐ.1'!A32="","",'มฐ.1'!A32)</f>
        <v>27</v>
      </c>
      <c r="B32" s="95"/>
      <c r="C32" s="96"/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</row>
    <row r="33" spans="1:22" s="26" customFormat="1" ht="18" customHeight="1">
      <c r="A33" s="17">
        <f>IF('มฐ.1'!A33="","",'มฐ.1'!A33)</f>
        <v>28</v>
      </c>
      <c r="B33" s="95"/>
      <c r="C33" s="96"/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</row>
    <row r="34" spans="1:22" s="26" customFormat="1" ht="18" customHeight="1">
      <c r="A34" s="17">
        <f>IF('มฐ.1'!A34="","",'มฐ.1'!A34)</f>
        <v>29</v>
      </c>
      <c r="B34" s="95"/>
      <c r="C34" s="96"/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</row>
    <row r="35" spans="1:22" s="26" customFormat="1" ht="18" customHeight="1" thickBot="1">
      <c r="A35" s="17">
        <f>IF('มฐ.1'!A35="","",'มฐ.1'!A35)</f>
        <v>30</v>
      </c>
      <c r="B35" s="97"/>
      <c r="C35" s="98"/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</row>
    <row r="36" spans="1:22" s="26" customFormat="1" ht="18" customHeight="1">
      <c r="A36" s="17">
        <f>IF('มฐ.1'!A36="","",'มฐ.1'!A36)</f>
        <v>31</v>
      </c>
      <c r="B36" s="99"/>
      <c r="C36" s="100"/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</row>
    <row r="37" spans="1:22" s="26" customFormat="1" ht="18" customHeight="1">
      <c r="A37" s="17">
        <f>IF('มฐ.1'!A37="","",'มฐ.1'!A37)</f>
        <v>32</v>
      </c>
      <c r="B37" s="95"/>
      <c r="C37" s="96"/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</row>
    <row r="38" spans="1:22" s="26" customFormat="1" ht="18" customHeight="1">
      <c r="A38" s="17">
        <f>IF('มฐ.1'!A38="","",'มฐ.1'!A38)</f>
        <v>33</v>
      </c>
      <c r="B38" s="95"/>
      <c r="C38" s="96"/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</row>
    <row r="39" spans="1:22" s="26" customFormat="1" ht="18" customHeight="1">
      <c r="A39" s="17">
        <f>IF('มฐ.1'!A39="","",'มฐ.1'!A39)</f>
        <v>34</v>
      </c>
      <c r="B39" s="89"/>
      <c r="C39" s="90"/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</row>
    <row r="40" spans="1:22" s="26" customFormat="1" ht="18" customHeight="1">
      <c r="A40" s="17">
        <f>IF('มฐ.1'!A40="","",'มฐ.1'!A40)</f>
        <v>35</v>
      </c>
      <c r="B40" s="91"/>
      <c r="C40" s="92"/>
      <c r="D40" s="51">
        <v>0</v>
      </c>
      <c r="E40" s="51">
        <v>0</v>
      </c>
      <c r="F40" s="51">
        <v>0</v>
      </c>
      <c r="G40" s="51">
        <v>0</v>
      </c>
      <c r="H40" s="31">
        <f t="shared" si="13"/>
        <v>0</v>
      </c>
      <c r="I40" s="30">
        <f t="shared" si="9"/>
        <v>0</v>
      </c>
      <c r="J40" s="31" t="str">
        <f t="shared" si="14"/>
        <v>1</v>
      </c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</row>
    <row r="41" spans="1:22" s="26" customFormat="1" ht="18" customHeight="1">
      <c r="A41" s="17">
        <f>IF('มฐ.1'!A41="","",'มฐ.1'!A41)</f>
        <v>36</v>
      </c>
      <c r="B41" s="93"/>
      <c r="C41" s="94"/>
      <c r="D41" s="51">
        <v>0</v>
      </c>
      <c r="E41" s="51">
        <v>0</v>
      </c>
      <c r="F41" s="51">
        <v>0</v>
      </c>
      <c r="G41" s="51">
        <v>0</v>
      </c>
      <c r="H41" s="31">
        <f t="shared" si="13"/>
        <v>0</v>
      </c>
      <c r="I41" s="30">
        <f t="shared" si="9"/>
        <v>0</v>
      </c>
      <c r="J41" s="31" t="str">
        <f t="shared" si="14"/>
        <v>1</v>
      </c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</row>
    <row r="42" spans="1:22" s="26" customFormat="1" ht="18" customHeight="1">
      <c r="A42" s="17">
        <f>IF('มฐ.1'!A42="","",'มฐ.1'!A42)</f>
        <v>37</v>
      </c>
      <c r="B42" s="84"/>
      <c r="C42" s="85"/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</row>
    <row r="43" spans="1:22" s="26" customFormat="1" ht="18" customHeight="1">
      <c r="A43" s="17">
        <f>IF('มฐ.1'!A43="","",'มฐ.1'!A43)</f>
        <v>38</v>
      </c>
      <c r="B43" s="84"/>
      <c r="C43" s="85"/>
      <c r="D43" s="51">
        <v>0</v>
      </c>
      <c r="E43" s="51">
        <v>0</v>
      </c>
      <c r="F43" s="51">
        <v>0</v>
      </c>
      <c r="G43" s="51">
        <v>0</v>
      </c>
      <c r="H43" s="31">
        <f>SUM(D43:G43)</f>
        <v>0</v>
      </c>
      <c r="I43" s="30">
        <f t="shared" si="9"/>
        <v>0</v>
      </c>
      <c r="J43" s="31" t="str">
        <f>IF(A43="","",IF(OR(D43=1,E43=1,F43=1,G43=1,I43&lt;2),"1",IF(I43&gt;=4.5,"5",IF(I43&gt;=3.5,"4",IF(I43&gt;=2.5,"3",IF(I43&gt;=2,"2"))))))</f>
        <v>1</v>
      </c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</row>
    <row r="44" spans="1:22" s="26" customFormat="1" ht="18" customHeight="1">
      <c r="A44" s="17">
        <f>IF('มฐ.1'!A44="","",'มฐ.1'!A44)</f>
        <v>39</v>
      </c>
      <c r="B44" s="84"/>
      <c r="C44" s="85"/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</row>
    <row r="45" spans="1:22" s="26" customFormat="1" ht="18" customHeight="1">
      <c r="A45" s="17">
        <f>IF('มฐ.1'!A45="","",'มฐ.1'!A45)</f>
        <v>40</v>
      </c>
      <c r="B45" s="84"/>
      <c r="C45" s="85"/>
      <c r="D45" s="51">
        <v>0</v>
      </c>
      <c r="E45" s="51">
        <v>0</v>
      </c>
      <c r="F45" s="51">
        <v>0</v>
      </c>
      <c r="G45" s="51">
        <v>0</v>
      </c>
      <c r="H45" s="31">
        <f>SUM(D45:G45)</f>
        <v>0</v>
      </c>
      <c r="I45" s="30">
        <f t="shared" si="9"/>
        <v>0</v>
      </c>
      <c r="J45" s="31" t="str">
        <f>IF(A45="","",IF(OR(D45=1,E45=1,F45=1,G45=1,I45&lt;2),"1",IF(I45&gt;=4.5,"5",IF(I45&gt;=3.5,"4",IF(I45&gt;=2.5,"3",IF(I45&gt;=2,"2"))))))</f>
        <v>1</v>
      </c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</row>
    <row r="46" spans="1:22" s="26" customFormat="1" ht="18" customHeight="1">
      <c r="A46" s="17">
        <v>41</v>
      </c>
      <c r="B46" s="84"/>
      <c r="C46" s="85"/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>H46/4</f>
        <v>0</v>
      </c>
      <c r="J46" s="31" t="str">
        <f>IF(A46="","",IF(OR(D46=1,E46=1,F46=1,G46=1,I46&lt;2),"1",IF(I46&gt;=4.5,"5",IF(I46&gt;=3.5,"4",IF(I46&gt;=2.5,"3",IF(I46&gt;=2,"2"))))))</f>
        <v>1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</row>
    <row r="47" spans="1:22" s="26" customFormat="1" ht="18" customHeight="1">
      <c r="A47" s="17">
        <v>42</v>
      </c>
      <c r="B47" s="84"/>
      <c r="C47" s="85"/>
      <c r="D47" s="51">
        <v>0</v>
      </c>
      <c r="E47" s="51">
        <v>0</v>
      </c>
      <c r="F47" s="51">
        <v>0</v>
      </c>
      <c r="G47" s="51">
        <v>0</v>
      </c>
      <c r="H47" s="31">
        <f>SUM(D47:G47)</f>
        <v>0</v>
      </c>
      <c r="I47" s="30">
        <f>H47/4</f>
        <v>0</v>
      </c>
      <c r="J47" s="31" t="str">
        <f>IF(A47="","",IF(OR(D47=1,E47=1,F47=1,G47=1,I47&lt;2),"1",IF(I47&gt;=4.5,"5",IF(I47&gt;=3.5,"4",IF(I47&gt;=2.5,"3",IF(I47&gt;=2,"2"))))))</f>
        <v>1</v>
      </c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</row>
    <row r="48" spans="1:22" s="26" customFormat="1" ht="18" customHeight="1">
      <c r="A48" s="17">
        <v>43</v>
      </c>
      <c r="B48" s="84"/>
      <c r="C48" s="85"/>
      <c r="D48" s="51">
        <v>0</v>
      </c>
      <c r="E48" s="51">
        <v>0</v>
      </c>
      <c r="F48" s="51">
        <v>0</v>
      </c>
      <c r="G48" s="51">
        <v>0</v>
      </c>
      <c r="H48" s="31">
        <f>SUM(D48:G48)</f>
        <v>0</v>
      </c>
      <c r="I48" s="30">
        <f>H48/4</f>
        <v>0</v>
      </c>
      <c r="J48" s="31" t="str">
        <f>IF(A48="","",IF(OR(D48=1,E48=1,F48=1,G48=1,I48&lt;2),"1",IF(I48&gt;=4.5,"5",IF(I48&gt;=3.5,"4",IF(I48&gt;=2.5,"3",IF(I48&gt;=2,"2"))))))</f>
        <v>1</v>
      </c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</row>
    <row r="49" spans="1:22" s="26" customFormat="1" ht="18" customHeight="1">
      <c r="A49" s="17">
        <v>44</v>
      </c>
      <c r="B49" s="84"/>
      <c r="C49" s="85"/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</row>
    <row r="50" spans="1:22" s="26" customFormat="1" ht="18" customHeight="1">
      <c r="A50" s="17">
        <v>45</v>
      </c>
      <c r="B50" s="84"/>
      <c r="C50" s="85"/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</row>
    <row r="51" spans="1:22" s="26" customFormat="1" ht="18" customHeight="1">
      <c r="A51" s="17">
        <v>46</v>
      </c>
      <c r="B51" s="84"/>
      <c r="C51" s="85"/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</row>
    <row r="52" spans="1:22" s="28" customFormat="1" ht="21" customHeight="1">
      <c r="A52" s="33">
        <v>0</v>
      </c>
      <c r="B52" s="33"/>
      <c r="C52" s="88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</row>
    <row r="53" spans="4:22" s="26" customFormat="1" ht="16.5" customHeight="1">
      <c r="D53" s="52"/>
      <c r="E53" s="52"/>
      <c r="F53" s="52"/>
      <c r="G53" s="53"/>
      <c r="H53" s="53"/>
      <c r="I53" s="53"/>
      <c r="J53" s="53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</row>
    <row r="54" spans="4:22" s="26" customFormat="1" ht="16.5" customHeight="1">
      <c r="D54" s="52"/>
      <c r="E54" s="52"/>
      <c r="F54" s="52"/>
      <c r="G54" s="53"/>
      <c r="H54" s="53"/>
      <c r="I54" s="53"/>
      <c r="J54" s="53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</row>
    <row r="55" spans="3:22" s="26" customFormat="1" ht="29.25" customHeight="1">
      <c r="C55" s="32" t="s">
        <v>79</v>
      </c>
      <c r="D55" s="52"/>
      <c r="E55" s="52"/>
      <c r="F55" s="52"/>
      <c r="G55" s="53"/>
      <c r="H55" s="53"/>
      <c r="I55" s="53"/>
      <c r="J55" s="53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</row>
    <row r="56" spans="3:22" s="26" customFormat="1" ht="24.75" customHeight="1">
      <c r="C56" s="32" t="s">
        <v>75</v>
      </c>
      <c r="D56" s="52"/>
      <c r="E56" s="52"/>
      <c r="F56" s="52"/>
      <c r="G56" s="53"/>
      <c r="H56" s="53"/>
      <c r="I56" s="53"/>
      <c r="J56" s="53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</row>
    <row r="57" spans="3:22" s="26" customFormat="1" ht="20.25" customHeight="1">
      <c r="C57" s="32"/>
      <c r="D57" s="52"/>
      <c r="E57" s="52"/>
      <c r="F57" s="52"/>
      <c r="G57" s="53"/>
      <c r="H57" s="53"/>
      <c r="I57" s="53"/>
      <c r="J57" s="53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</row>
    <row r="58" spans="4:22" s="26" customFormat="1" ht="16.5" customHeight="1">
      <c r="D58" s="52"/>
      <c r="E58" s="52"/>
      <c r="F58" s="52"/>
      <c r="G58" s="53"/>
      <c r="H58" s="53"/>
      <c r="I58" s="53"/>
      <c r="J58" s="53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</row>
    <row r="59" spans="4:22" s="26" customFormat="1" ht="16.5" customHeight="1">
      <c r="D59" s="52"/>
      <c r="E59" s="52"/>
      <c r="F59" s="52"/>
      <c r="G59" s="53"/>
      <c r="H59" s="53"/>
      <c r="I59" s="53"/>
      <c r="J59" s="53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</row>
    <row r="60" spans="4:22" s="26" customFormat="1" ht="16.5" customHeight="1">
      <c r="D60" s="52"/>
      <c r="E60" s="52"/>
      <c r="F60" s="52"/>
      <c r="G60" s="53"/>
      <c r="H60" s="53"/>
      <c r="I60" s="53"/>
      <c r="J60" s="53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</row>
    <row r="61" spans="4:22" s="26" customFormat="1" ht="16.5" customHeight="1">
      <c r="D61" s="52"/>
      <c r="E61" s="52"/>
      <c r="F61" s="52"/>
      <c r="G61" s="53"/>
      <c r="H61" s="53"/>
      <c r="I61" s="53"/>
      <c r="J61" s="53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</row>
    <row r="62" spans="4:22" s="26" customFormat="1" ht="16.5" customHeight="1">
      <c r="D62" s="52"/>
      <c r="E62" s="52"/>
      <c r="F62" s="52"/>
      <c r="G62" s="53"/>
      <c r="H62" s="53"/>
      <c r="I62" s="53"/>
      <c r="J62" s="53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</row>
    <row r="63" spans="4:22" s="26" customFormat="1" ht="16.5" customHeight="1">
      <c r="D63" s="52"/>
      <c r="E63" s="52"/>
      <c r="F63" s="52"/>
      <c r="G63" s="53"/>
      <c r="H63" s="53"/>
      <c r="I63" s="53"/>
      <c r="J63" s="53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</row>
    <row r="64" spans="4:22" s="26" customFormat="1" ht="16.5" customHeight="1">
      <c r="D64" s="52"/>
      <c r="E64" s="52"/>
      <c r="F64" s="52"/>
      <c r="G64" s="53"/>
      <c r="H64" s="53"/>
      <c r="I64" s="53"/>
      <c r="J64" s="53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</row>
    <row r="65" spans="4:22" s="26" customFormat="1" ht="16.5" customHeight="1">
      <c r="D65" s="52"/>
      <c r="E65" s="52"/>
      <c r="F65" s="52"/>
      <c r="G65" s="53"/>
      <c r="H65" s="53"/>
      <c r="I65" s="53"/>
      <c r="J65" s="53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</row>
    <row r="66" spans="4:22" s="26" customFormat="1" ht="16.5" customHeight="1">
      <c r="D66" s="52"/>
      <c r="E66" s="52"/>
      <c r="F66" s="52"/>
      <c r="G66" s="53"/>
      <c r="H66" s="53"/>
      <c r="I66" s="53"/>
      <c r="J66" s="53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</row>
    <row r="67" spans="4:22" s="26" customFormat="1" ht="16.5" customHeight="1">
      <c r="D67" s="52"/>
      <c r="E67" s="52"/>
      <c r="F67" s="52"/>
      <c r="G67" s="53"/>
      <c r="H67" s="53"/>
      <c r="I67" s="53"/>
      <c r="J67" s="53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</row>
    <row r="68" spans="4:22" s="26" customFormat="1" ht="16.5" customHeight="1">
      <c r="D68" s="52"/>
      <c r="E68" s="52"/>
      <c r="F68" s="52"/>
      <c r="G68" s="53"/>
      <c r="H68" s="53"/>
      <c r="I68" s="53"/>
      <c r="J68" s="53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</row>
    <row r="69" spans="4:22" s="26" customFormat="1" ht="16.5" customHeight="1">
      <c r="D69" s="52"/>
      <c r="E69" s="52"/>
      <c r="F69" s="52"/>
      <c r="G69" s="53"/>
      <c r="H69" s="53"/>
      <c r="I69" s="53"/>
      <c r="J69" s="53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</row>
    <row r="70" spans="4:22" s="26" customFormat="1" ht="16.5" customHeight="1">
      <c r="D70" s="52"/>
      <c r="E70" s="52"/>
      <c r="F70" s="52"/>
      <c r="G70" s="53"/>
      <c r="H70" s="53"/>
      <c r="I70" s="53"/>
      <c r="J70" s="53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</row>
    <row r="71" spans="4:22" s="26" customFormat="1" ht="16.5" customHeight="1">
      <c r="D71" s="52"/>
      <c r="E71" s="52"/>
      <c r="F71" s="52"/>
      <c r="G71" s="53"/>
      <c r="H71" s="53"/>
      <c r="I71" s="53"/>
      <c r="J71" s="53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</row>
    <row r="72" spans="4:22" s="26" customFormat="1" ht="16.5" customHeight="1">
      <c r="D72" s="52"/>
      <c r="E72" s="52"/>
      <c r="F72" s="52"/>
      <c r="G72" s="53"/>
      <c r="H72" s="53"/>
      <c r="I72" s="53"/>
      <c r="J72" s="53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</row>
    <row r="73" spans="4:22" s="26" customFormat="1" ht="16.5" customHeight="1">
      <c r="D73" s="52"/>
      <c r="E73" s="52"/>
      <c r="F73" s="52"/>
      <c r="G73" s="53"/>
      <c r="H73" s="53"/>
      <c r="I73" s="53"/>
      <c r="J73" s="53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</row>
    <row r="74" spans="4:22" s="26" customFormat="1" ht="16.5" customHeight="1">
      <c r="D74" s="52"/>
      <c r="E74" s="52"/>
      <c r="F74" s="52"/>
      <c r="G74" s="53"/>
      <c r="H74" s="53"/>
      <c r="I74" s="53"/>
      <c r="J74" s="53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</row>
    <row r="75" spans="4:22" s="26" customFormat="1" ht="16.5" customHeight="1">
      <c r="D75" s="52"/>
      <c r="E75" s="52"/>
      <c r="F75" s="52"/>
      <c r="G75" s="53"/>
      <c r="H75" s="53"/>
      <c r="I75" s="53"/>
      <c r="J75" s="53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</row>
    <row r="76" spans="4:22" s="26" customFormat="1" ht="16.5" customHeight="1">
      <c r="D76" s="52"/>
      <c r="E76" s="52"/>
      <c r="F76" s="52"/>
      <c r="G76" s="53"/>
      <c r="H76" s="53"/>
      <c r="I76" s="53"/>
      <c r="J76" s="53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</row>
    <row r="77" spans="4:22" s="26" customFormat="1" ht="16.5" customHeight="1">
      <c r="D77" s="52"/>
      <c r="E77" s="52"/>
      <c r="F77" s="52"/>
      <c r="G77" s="53"/>
      <c r="H77" s="53"/>
      <c r="I77" s="53"/>
      <c r="J77" s="53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</row>
    <row r="78" spans="4:22" s="26" customFormat="1" ht="16.5" customHeight="1">
      <c r="D78" s="52"/>
      <c r="E78" s="52"/>
      <c r="F78" s="52"/>
      <c r="G78" s="53"/>
      <c r="H78" s="53"/>
      <c r="I78" s="53"/>
      <c r="J78" s="53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</row>
    <row r="79" spans="4:22" s="26" customFormat="1" ht="16.5" customHeight="1">
      <c r="D79" s="52"/>
      <c r="E79" s="52"/>
      <c r="F79" s="52"/>
      <c r="G79" s="53"/>
      <c r="H79" s="53"/>
      <c r="I79" s="53"/>
      <c r="J79" s="53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</row>
    <row r="80" spans="4:22" s="26" customFormat="1" ht="16.5" customHeight="1">
      <c r="D80" s="52"/>
      <c r="E80" s="52"/>
      <c r="F80" s="52"/>
      <c r="G80" s="53"/>
      <c r="H80" s="53"/>
      <c r="I80" s="53"/>
      <c r="J80" s="53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</row>
    <row r="81" spans="4:22" s="26" customFormat="1" ht="16.5" customHeight="1">
      <c r="D81" s="52"/>
      <c r="E81" s="52"/>
      <c r="F81" s="52"/>
      <c r="G81" s="53"/>
      <c r="H81" s="53"/>
      <c r="I81" s="53"/>
      <c r="J81" s="53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</row>
    <row r="82" spans="4:22" s="26" customFormat="1" ht="16.5" customHeight="1">
      <c r="D82" s="52"/>
      <c r="E82" s="52"/>
      <c r="F82" s="52"/>
      <c r="G82" s="53"/>
      <c r="H82" s="53"/>
      <c r="I82" s="53"/>
      <c r="J82" s="53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</row>
    <row r="83" spans="4:22" s="26" customFormat="1" ht="16.5" customHeight="1">
      <c r="D83" s="52"/>
      <c r="E83" s="52"/>
      <c r="F83" s="52"/>
      <c r="G83" s="53"/>
      <c r="H83" s="53"/>
      <c r="I83" s="53"/>
      <c r="J83" s="53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</row>
    <row r="84" spans="4:22" s="26" customFormat="1" ht="16.5" customHeight="1">
      <c r="D84" s="52"/>
      <c r="E84" s="52"/>
      <c r="F84" s="52"/>
      <c r="G84" s="53"/>
      <c r="H84" s="53"/>
      <c r="I84" s="53"/>
      <c r="J84" s="53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</row>
    <row r="85" spans="4:22" s="26" customFormat="1" ht="16.5" customHeight="1">
      <c r="D85" s="52"/>
      <c r="E85" s="52"/>
      <c r="F85" s="52"/>
      <c r="G85" s="53"/>
      <c r="H85" s="53"/>
      <c r="I85" s="53"/>
      <c r="J85" s="53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</row>
    <row r="86" spans="4:22" s="26" customFormat="1" ht="16.5" customHeight="1">
      <c r="D86" s="52"/>
      <c r="E86" s="52"/>
      <c r="F86" s="52"/>
      <c r="G86" s="53"/>
      <c r="H86" s="53"/>
      <c r="I86" s="53"/>
      <c r="J86" s="53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</row>
    <row r="87" spans="4:22" s="26" customFormat="1" ht="16.5" customHeight="1">
      <c r="D87" s="52"/>
      <c r="E87" s="52"/>
      <c r="F87" s="52"/>
      <c r="G87" s="53"/>
      <c r="H87" s="53"/>
      <c r="I87" s="53"/>
      <c r="J87" s="53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</row>
    <row r="88" spans="4:22" s="26" customFormat="1" ht="16.5" customHeight="1">
      <c r="D88" s="52"/>
      <c r="E88" s="52"/>
      <c r="F88" s="52"/>
      <c r="G88" s="53"/>
      <c r="H88" s="53"/>
      <c r="I88" s="53"/>
      <c r="J88" s="53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</row>
    <row r="89" spans="4:22" s="26" customFormat="1" ht="16.5" customHeight="1">
      <c r="D89" s="52"/>
      <c r="E89" s="52"/>
      <c r="F89" s="52"/>
      <c r="G89" s="53"/>
      <c r="H89" s="53"/>
      <c r="I89" s="53"/>
      <c r="J89" s="53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</row>
    <row r="90" spans="4:22" s="26" customFormat="1" ht="16.5" customHeight="1">
      <c r="D90" s="52"/>
      <c r="E90" s="52"/>
      <c r="F90" s="52"/>
      <c r="G90" s="53"/>
      <c r="H90" s="53"/>
      <c r="I90" s="53"/>
      <c r="J90" s="53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</row>
    <row r="91" spans="4:22" s="26" customFormat="1" ht="16.5" customHeight="1">
      <c r="D91" s="52"/>
      <c r="E91" s="52"/>
      <c r="F91" s="52"/>
      <c r="G91" s="53"/>
      <c r="H91" s="53"/>
      <c r="I91" s="53"/>
      <c r="J91" s="53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</row>
    <row r="92" spans="4:22" s="26" customFormat="1" ht="16.5" customHeight="1">
      <c r="D92" s="52"/>
      <c r="E92" s="52"/>
      <c r="F92" s="52"/>
      <c r="G92" s="53"/>
      <c r="H92" s="53"/>
      <c r="I92" s="53"/>
      <c r="J92" s="53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</row>
    <row r="93" spans="4:22" s="26" customFormat="1" ht="16.5" customHeight="1">
      <c r="D93" s="52"/>
      <c r="E93" s="52"/>
      <c r="F93" s="52"/>
      <c r="G93" s="53"/>
      <c r="H93" s="53"/>
      <c r="I93" s="53"/>
      <c r="J93" s="53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</row>
    <row r="94" spans="4:22" s="26" customFormat="1" ht="16.5" customHeight="1">
      <c r="D94" s="52"/>
      <c r="E94" s="52"/>
      <c r="F94" s="52"/>
      <c r="G94" s="53"/>
      <c r="H94" s="53"/>
      <c r="I94" s="53"/>
      <c r="J94" s="53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</row>
    <row r="95" spans="4:22" s="26" customFormat="1" ht="16.5" customHeight="1">
      <c r="D95" s="52"/>
      <c r="E95" s="52"/>
      <c r="F95" s="52"/>
      <c r="G95" s="53"/>
      <c r="H95" s="53"/>
      <c r="I95" s="53"/>
      <c r="J95" s="53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</row>
    <row r="96" spans="4:22" s="26" customFormat="1" ht="16.5" customHeight="1">
      <c r="D96" s="52"/>
      <c r="E96" s="52"/>
      <c r="F96" s="52"/>
      <c r="G96" s="53"/>
      <c r="H96" s="53"/>
      <c r="I96" s="53"/>
      <c r="J96" s="53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</row>
    <row r="97" spans="4:22" s="26" customFormat="1" ht="16.5" customHeight="1">
      <c r="D97" s="52"/>
      <c r="E97" s="52"/>
      <c r="F97" s="52"/>
      <c r="G97" s="53"/>
      <c r="H97" s="53"/>
      <c r="I97" s="53"/>
      <c r="J97" s="53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</row>
    <row r="98" spans="4:22" s="26" customFormat="1" ht="16.5" customHeight="1">
      <c r="D98" s="52"/>
      <c r="E98" s="52"/>
      <c r="F98" s="52"/>
      <c r="G98" s="53"/>
      <c r="H98" s="53"/>
      <c r="I98" s="53"/>
      <c r="J98" s="53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</row>
    <row r="99" spans="4:22" s="26" customFormat="1" ht="16.5" customHeight="1">
      <c r="D99" s="52"/>
      <c r="E99" s="52"/>
      <c r="F99" s="52"/>
      <c r="G99" s="53"/>
      <c r="H99" s="53"/>
      <c r="I99" s="53"/>
      <c r="J99" s="53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</row>
    <row r="100" spans="4:22" s="26" customFormat="1" ht="16.5" customHeight="1">
      <c r="D100" s="52"/>
      <c r="E100" s="52"/>
      <c r="F100" s="52"/>
      <c r="G100" s="53"/>
      <c r="H100" s="53"/>
      <c r="I100" s="53"/>
      <c r="J100" s="53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</row>
    <row r="101" spans="4:22" s="26" customFormat="1" ht="18.75">
      <c r="D101" s="52"/>
      <c r="E101" s="52"/>
      <c r="F101" s="52"/>
      <c r="G101" s="53"/>
      <c r="H101" s="53"/>
      <c r="I101" s="53"/>
      <c r="J101" s="53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</row>
    <row r="102" spans="4:22" s="26" customFormat="1" ht="18.75">
      <c r="D102" s="52"/>
      <c r="E102" s="52"/>
      <c r="F102" s="52"/>
      <c r="G102" s="53"/>
      <c r="H102" s="53"/>
      <c r="I102" s="53"/>
      <c r="J102" s="53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</row>
    <row r="103" spans="4:22" s="26" customFormat="1" ht="18.75">
      <c r="D103" s="52"/>
      <c r="E103" s="52"/>
      <c r="F103" s="52"/>
      <c r="G103" s="53"/>
      <c r="H103" s="53"/>
      <c r="I103" s="53"/>
      <c r="J103" s="53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</row>
    <row r="104" spans="4:22" s="26" customFormat="1" ht="18.75">
      <c r="D104" s="52"/>
      <c r="E104" s="52"/>
      <c r="F104" s="52"/>
      <c r="G104" s="53"/>
      <c r="H104" s="53"/>
      <c r="I104" s="53"/>
      <c r="J104" s="53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</row>
    <row r="105" spans="4:22" s="26" customFormat="1" ht="18.75">
      <c r="D105" s="52"/>
      <c r="E105" s="52"/>
      <c r="F105" s="52"/>
      <c r="G105" s="53"/>
      <c r="H105" s="53"/>
      <c r="I105" s="53"/>
      <c r="J105" s="53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</row>
    <row r="106" spans="4:22" s="26" customFormat="1" ht="18.75">
      <c r="D106" s="52"/>
      <c r="E106" s="52"/>
      <c r="F106" s="52"/>
      <c r="G106" s="53"/>
      <c r="H106" s="53"/>
      <c r="I106" s="53"/>
      <c r="J106" s="53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</row>
    <row r="107" spans="4:22" s="26" customFormat="1" ht="18.75">
      <c r="D107" s="52"/>
      <c r="E107" s="52"/>
      <c r="F107" s="52"/>
      <c r="G107" s="53"/>
      <c r="H107" s="53"/>
      <c r="I107" s="53"/>
      <c r="J107" s="53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</row>
    <row r="108" spans="4:22" s="26" customFormat="1" ht="18.75">
      <c r="D108" s="52"/>
      <c r="E108" s="52"/>
      <c r="F108" s="52"/>
      <c r="G108" s="53"/>
      <c r="H108" s="53"/>
      <c r="I108" s="53"/>
      <c r="J108" s="53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</row>
    <row r="109" spans="4:22" s="26" customFormat="1" ht="18.75">
      <c r="D109" s="52"/>
      <c r="E109" s="52"/>
      <c r="F109" s="52"/>
      <c r="G109" s="53"/>
      <c r="H109" s="53"/>
      <c r="I109" s="53"/>
      <c r="J109" s="53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</row>
    <row r="110" spans="4:22" s="26" customFormat="1" ht="18.75">
      <c r="D110" s="52"/>
      <c r="E110" s="52"/>
      <c r="F110" s="52"/>
      <c r="G110" s="53"/>
      <c r="H110" s="53"/>
      <c r="I110" s="53"/>
      <c r="J110" s="53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</row>
    <row r="111" spans="4:22" s="26" customFormat="1" ht="18.75">
      <c r="D111" s="52"/>
      <c r="E111" s="52"/>
      <c r="F111" s="52"/>
      <c r="G111" s="53"/>
      <c r="H111" s="53"/>
      <c r="I111" s="53"/>
      <c r="J111" s="53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</row>
    <row r="112" spans="4:22" s="26" customFormat="1" ht="18.75">
      <c r="D112" s="52"/>
      <c r="E112" s="52"/>
      <c r="F112" s="52"/>
      <c r="G112" s="53"/>
      <c r="H112" s="53"/>
      <c r="I112" s="53"/>
      <c r="J112" s="53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</row>
    <row r="113" spans="4:22" s="26" customFormat="1" ht="18.75">
      <c r="D113" s="52"/>
      <c r="E113" s="52"/>
      <c r="F113" s="52"/>
      <c r="G113" s="53"/>
      <c r="H113" s="53"/>
      <c r="I113" s="53"/>
      <c r="J113" s="53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</row>
    <row r="114" spans="4:22" s="26" customFormat="1" ht="18.75">
      <c r="D114" s="52"/>
      <c r="E114" s="52"/>
      <c r="F114" s="52"/>
      <c r="G114" s="53"/>
      <c r="H114" s="53"/>
      <c r="I114" s="53"/>
      <c r="J114" s="53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</row>
    <row r="115" spans="4:22" s="26" customFormat="1" ht="18.75">
      <c r="D115" s="52"/>
      <c r="E115" s="52"/>
      <c r="F115" s="52"/>
      <c r="G115" s="53"/>
      <c r="H115" s="53"/>
      <c r="I115" s="53"/>
      <c r="J115" s="53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</row>
    <row r="116" spans="4:22" s="26" customFormat="1" ht="18.75">
      <c r="D116" s="52"/>
      <c r="E116" s="52"/>
      <c r="F116" s="52"/>
      <c r="G116" s="53"/>
      <c r="H116" s="53"/>
      <c r="I116" s="53"/>
      <c r="J116" s="53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</row>
    <row r="117" spans="4:22" s="26" customFormat="1" ht="18.75">
      <c r="D117" s="52"/>
      <c r="E117" s="52"/>
      <c r="F117" s="52"/>
      <c r="G117" s="53"/>
      <c r="H117" s="53"/>
      <c r="I117" s="53"/>
      <c r="J117" s="53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</row>
    <row r="118" spans="4:22" s="26" customFormat="1" ht="18.75">
      <c r="D118" s="52"/>
      <c r="E118" s="52"/>
      <c r="F118" s="52"/>
      <c r="G118" s="53"/>
      <c r="H118" s="53"/>
      <c r="I118" s="53"/>
      <c r="J118" s="53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</row>
    <row r="119" spans="4:22" s="26" customFormat="1" ht="18.75">
      <c r="D119" s="52"/>
      <c r="E119" s="52"/>
      <c r="F119" s="52"/>
      <c r="G119" s="53"/>
      <c r="H119" s="53"/>
      <c r="I119" s="53"/>
      <c r="J119" s="53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</row>
    <row r="120" spans="4:22" s="26" customFormat="1" ht="18.75">
      <c r="D120" s="52"/>
      <c r="E120" s="52"/>
      <c r="F120" s="52"/>
      <c r="G120" s="53"/>
      <c r="H120" s="53"/>
      <c r="I120" s="53"/>
      <c r="J120" s="53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</row>
    <row r="121" spans="4:22" s="26" customFormat="1" ht="18.75">
      <c r="D121" s="52"/>
      <c r="E121" s="52"/>
      <c r="F121" s="52"/>
      <c r="G121" s="53"/>
      <c r="H121" s="53"/>
      <c r="I121" s="53"/>
      <c r="J121" s="53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</row>
    <row r="122" spans="4:22" s="26" customFormat="1" ht="18.75">
      <c r="D122" s="52"/>
      <c r="E122" s="52"/>
      <c r="F122" s="52"/>
      <c r="G122" s="53"/>
      <c r="H122" s="53"/>
      <c r="I122" s="53"/>
      <c r="J122" s="53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</row>
    <row r="123" spans="4:22" s="26" customFormat="1" ht="18.75">
      <c r="D123" s="52"/>
      <c r="E123" s="52"/>
      <c r="F123" s="52"/>
      <c r="G123" s="53"/>
      <c r="H123" s="53"/>
      <c r="I123" s="53"/>
      <c r="J123" s="53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</row>
    <row r="124" spans="4:22" s="26" customFormat="1" ht="18.75">
      <c r="D124" s="52"/>
      <c r="E124" s="52"/>
      <c r="F124" s="52"/>
      <c r="G124" s="53"/>
      <c r="H124" s="53"/>
      <c r="I124" s="53"/>
      <c r="J124" s="53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</row>
    <row r="125" spans="4:22" s="26" customFormat="1" ht="18.75">
      <c r="D125" s="52"/>
      <c r="E125" s="52"/>
      <c r="F125" s="52"/>
      <c r="G125" s="53"/>
      <c r="H125" s="53"/>
      <c r="I125" s="53"/>
      <c r="J125" s="53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</row>
    <row r="126" spans="4:22" s="26" customFormat="1" ht="18.75">
      <c r="D126" s="52"/>
      <c r="E126" s="52"/>
      <c r="F126" s="52"/>
      <c r="G126" s="53"/>
      <c r="H126" s="53"/>
      <c r="I126" s="53"/>
      <c r="J126" s="53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</row>
    <row r="127" spans="4:22" s="26" customFormat="1" ht="18.75">
      <c r="D127" s="52"/>
      <c r="E127" s="52"/>
      <c r="F127" s="52"/>
      <c r="G127" s="53"/>
      <c r="H127" s="53"/>
      <c r="I127" s="53"/>
      <c r="J127" s="53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</row>
    <row r="128" spans="4:22" s="26" customFormat="1" ht="18.75">
      <c r="D128" s="52"/>
      <c r="E128" s="52"/>
      <c r="F128" s="52"/>
      <c r="G128" s="53"/>
      <c r="H128" s="53"/>
      <c r="I128" s="53"/>
      <c r="J128" s="53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</row>
    <row r="129" spans="4:22" s="26" customFormat="1" ht="18.75">
      <c r="D129" s="52"/>
      <c r="E129" s="52"/>
      <c r="F129" s="52"/>
      <c r="G129" s="53"/>
      <c r="H129" s="53"/>
      <c r="I129" s="53"/>
      <c r="J129" s="53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</row>
    <row r="130" spans="4:22" s="26" customFormat="1" ht="18.75">
      <c r="D130" s="52"/>
      <c r="E130" s="52"/>
      <c r="F130" s="52"/>
      <c r="G130" s="53"/>
      <c r="H130" s="53"/>
      <c r="I130" s="53"/>
      <c r="J130" s="53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</sheetData>
  <sheetProtection formatCells="0" formatColumns="0" formatRows="0" insertHyperlinks="0" sort="0"/>
  <protectedRanges>
    <protectedRange sqref="D6:G51" name="ช่วง1"/>
    <protectedRange sqref="A2:L2" name="ช่วง1_2"/>
    <protectedRange sqref="C30:C38 B43:C45 B6:C29" name="ช่วง1_4"/>
  </protectedRanges>
  <mergeCells count="28">
    <mergeCell ref="A2:L2"/>
    <mergeCell ref="A3:C3"/>
    <mergeCell ref="A1:J1"/>
    <mergeCell ref="T15:T16"/>
    <mergeCell ref="U15:U16"/>
    <mergeCell ref="V15:V16"/>
    <mergeCell ref="V11:V12"/>
    <mergeCell ref="T11:T12"/>
    <mergeCell ref="U11:U12"/>
    <mergeCell ref="V13:V14"/>
    <mergeCell ref="U13:U14"/>
    <mergeCell ref="V7:V8"/>
    <mergeCell ref="L9:L10"/>
    <mergeCell ref="T9:T10"/>
    <mergeCell ref="U9:U10"/>
    <mergeCell ref="V9:V10"/>
    <mergeCell ref="L7:L8"/>
    <mergeCell ref="T7:T8"/>
    <mergeCell ref="U7:U8"/>
    <mergeCell ref="L13:L14"/>
    <mergeCell ref="B5:C5"/>
    <mergeCell ref="A4:C4"/>
    <mergeCell ref="T13:T14"/>
    <mergeCell ref="H4:H5"/>
    <mergeCell ref="I4:I5"/>
    <mergeCell ref="D3:J3"/>
    <mergeCell ref="J4:J5"/>
    <mergeCell ref="L11:L12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M1" sqref="M1:W16384"/>
    </sheetView>
  </sheetViews>
  <sheetFormatPr defaultColWidth="9.00390625" defaultRowHeight="14.25"/>
  <cols>
    <col min="1" max="1" width="4.50390625" style="6" customWidth="1"/>
    <col min="2" max="2" width="8.625" style="6" customWidth="1"/>
    <col min="3" max="3" width="10.625" style="6" customWidth="1"/>
    <col min="4" max="4" width="11.375" style="44" customWidth="1"/>
    <col min="5" max="5" width="9.75390625" style="44" customWidth="1"/>
    <col min="6" max="6" width="12.125" style="44" customWidth="1"/>
    <col min="7" max="7" width="8.25390625" style="44" customWidth="1"/>
    <col min="8" max="8" width="9.125" style="44" customWidth="1"/>
    <col min="9" max="9" width="4.50390625" style="44" customWidth="1"/>
    <col min="10" max="10" width="5.625" style="44" customWidth="1"/>
    <col min="11" max="11" width="8.375" style="44" customWidth="1"/>
    <col min="12" max="12" width="2.50390625" style="6" customWidth="1"/>
    <col min="13" max="13" width="3.625" style="201" customWidth="1"/>
    <col min="14" max="14" width="9.375" style="201" customWidth="1"/>
    <col min="15" max="15" width="8.75390625" style="201" customWidth="1"/>
    <col min="16" max="20" width="7.375" style="201" customWidth="1"/>
    <col min="21" max="21" width="7.25390625" style="201" customWidth="1"/>
    <col min="22" max="22" width="8.00390625" style="201" customWidth="1"/>
    <col min="23" max="23" width="10.00390625" style="201" customWidth="1"/>
    <col min="24" max="16384" width="9.00390625" style="6" customWidth="1"/>
  </cols>
  <sheetData>
    <row r="1" spans="1:11" ht="23.25">
      <c r="A1" s="179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s="40" customFormat="1" ht="29.25" customHeight="1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60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13" ht="47.25" customHeight="1">
      <c r="A3" s="157" t="s">
        <v>37</v>
      </c>
      <c r="B3" s="159"/>
      <c r="C3" s="158"/>
      <c r="D3" s="180" t="s">
        <v>54</v>
      </c>
      <c r="E3" s="180"/>
      <c r="F3" s="180"/>
      <c r="G3" s="180"/>
      <c r="H3" s="180"/>
      <c r="I3" s="180"/>
      <c r="J3" s="180"/>
      <c r="K3" s="180"/>
      <c r="L3" s="63"/>
      <c r="M3" s="262"/>
    </row>
    <row r="4" spans="1:23" s="10" customFormat="1" ht="22.5" customHeight="1">
      <c r="A4" s="160" t="s">
        <v>38</v>
      </c>
      <c r="B4" s="161"/>
      <c r="C4" s="162"/>
      <c r="D4" s="42">
        <v>4.1</v>
      </c>
      <c r="E4" s="42">
        <v>4.2</v>
      </c>
      <c r="F4" s="42">
        <v>4.3</v>
      </c>
      <c r="G4" s="78">
        <v>4.4</v>
      </c>
      <c r="H4" s="78">
        <v>4.5</v>
      </c>
      <c r="I4" s="41"/>
      <c r="J4" s="9"/>
      <c r="K4" s="173" t="s">
        <v>44</v>
      </c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s="40" customFormat="1" ht="110.25" customHeight="1">
      <c r="A5" s="7" t="s">
        <v>0</v>
      </c>
      <c r="B5" s="157" t="s">
        <v>1</v>
      </c>
      <c r="C5" s="158"/>
      <c r="D5" s="82" t="s">
        <v>22</v>
      </c>
      <c r="E5" s="82" t="s">
        <v>21</v>
      </c>
      <c r="F5" s="82" t="s">
        <v>20</v>
      </c>
      <c r="G5" s="82" t="s">
        <v>32</v>
      </c>
      <c r="H5" s="82" t="s">
        <v>93</v>
      </c>
      <c r="I5" s="12" t="s">
        <v>27</v>
      </c>
      <c r="J5" s="13" t="s">
        <v>43</v>
      </c>
      <c r="K5" s="174"/>
      <c r="M5" s="263" t="s">
        <v>78</v>
      </c>
      <c r="N5" s="263"/>
      <c r="O5" s="206"/>
      <c r="P5" s="206"/>
      <c r="Q5" s="206"/>
      <c r="R5" s="206"/>
      <c r="S5" s="206"/>
      <c r="T5" s="206"/>
      <c r="U5" s="200"/>
      <c r="V5" s="200"/>
      <c r="W5" s="200"/>
    </row>
    <row r="6" spans="1:23" s="10" customFormat="1" ht="18" customHeight="1">
      <c r="A6" s="16">
        <f>IF('มฐ.1'!A6="","",'มฐ.1'!A6)</f>
        <v>1</v>
      </c>
      <c r="B6" s="101" t="s">
        <v>98</v>
      </c>
      <c r="C6" s="102" t="s">
        <v>99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64">
        <f aca="true" t="shared" si="0" ref="I6:I15">SUM(D6:H6)</f>
        <v>0</v>
      </c>
      <c r="J6" s="65">
        <f aca="true" t="shared" si="1" ref="J6:J15">I6/4</f>
        <v>0</v>
      </c>
      <c r="K6" s="64" t="str">
        <f aca="true" t="shared" si="2" ref="K6:K52">IF(A6="","",IF(OR(D6=1,E6=1,F6=1,H6=1,J6&lt;2),"1",IF(J6&gt;=4.5,"5",IF(J6&gt;=3.5,"4",IF(J6&gt;=2.5,"3",IF(J6&gt;=2,"2"))))))</f>
        <v>1</v>
      </c>
      <c r="M6" s="264"/>
      <c r="N6" s="265" t="s">
        <v>28</v>
      </c>
      <c r="O6" s="266" t="s">
        <v>62</v>
      </c>
      <c r="P6" s="266" t="s">
        <v>63</v>
      </c>
      <c r="Q6" s="267" t="s">
        <v>64</v>
      </c>
      <c r="R6" s="267" t="s">
        <v>65</v>
      </c>
      <c r="S6" s="268" t="s">
        <v>66</v>
      </c>
      <c r="T6" s="241" t="s">
        <v>42</v>
      </c>
      <c r="U6" s="242" t="s">
        <v>30</v>
      </c>
      <c r="V6" s="242" t="s">
        <v>31</v>
      </c>
      <c r="W6" s="269" t="s">
        <v>28</v>
      </c>
    </row>
    <row r="7" spans="1:23" s="10" customFormat="1" ht="18" customHeight="1">
      <c r="A7" s="16">
        <f>IF('มฐ.1'!A7="","",'มฐ.1'!A7)</f>
        <v>2</v>
      </c>
      <c r="B7" s="101" t="s">
        <v>100</v>
      </c>
      <c r="C7" s="102" t="s">
        <v>101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64">
        <f t="shared" si="0"/>
        <v>0</v>
      </c>
      <c r="J7" s="65">
        <f t="shared" si="1"/>
        <v>0</v>
      </c>
      <c r="K7" s="64" t="str">
        <f t="shared" si="2"/>
        <v>1</v>
      </c>
      <c r="M7" s="270">
        <v>4.1</v>
      </c>
      <c r="N7" s="217" t="s">
        <v>39</v>
      </c>
      <c r="O7" s="271">
        <f>COUNTIF($D$6:$D$51,1)</f>
        <v>0</v>
      </c>
      <c r="P7" s="271">
        <f>COUNTIF($D$6:$D$51,2)</f>
        <v>0</v>
      </c>
      <c r="Q7" s="271">
        <f>COUNTIF($D$6:$D$51,3)</f>
        <v>0</v>
      </c>
      <c r="R7" s="271">
        <f>COUNTIF($D$6:$D$51,4)</f>
        <v>0</v>
      </c>
      <c r="S7" s="271">
        <f>COUNTIF($D$6:$D$51,5)</f>
        <v>0</v>
      </c>
      <c r="T7" s="266">
        <f>SUM(Q7:S7)</f>
        <v>0</v>
      </c>
      <c r="U7" s="272">
        <v>2</v>
      </c>
      <c r="V7" s="272">
        <f>ROUND(T8*U7/100,2)</f>
        <v>0</v>
      </c>
      <c r="W7" s="273" t="str">
        <f>IF(V7&gt;=1.8,"5",IF(V7&gt;=1.5,"4",IF(V7&gt;=1.2,"3",IF(V7&gt;=1,"2",IF(V7&lt;1,"1")))))</f>
        <v>1</v>
      </c>
    </row>
    <row r="8" spans="1:23" s="10" customFormat="1" ht="18" customHeight="1">
      <c r="A8" s="16">
        <f>IF('มฐ.1'!A8="","",'มฐ.1'!A8)</f>
        <v>3</v>
      </c>
      <c r="B8" s="101" t="s">
        <v>102</v>
      </c>
      <c r="C8" s="102" t="s">
        <v>103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64">
        <f t="shared" si="0"/>
        <v>0</v>
      </c>
      <c r="J8" s="65">
        <f t="shared" si="1"/>
        <v>0</v>
      </c>
      <c r="K8" s="64" t="str">
        <f t="shared" si="2"/>
        <v>1</v>
      </c>
      <c r="M8" s="274"/>
      <c r="N8" s="217" t="s">
        <v>40</v>
      </c>
      <c r="O8" s="275">
        <f aca="true" t="shared" si="3" ref="O8:T8">ROUND(O7*100/MAX($A$6:$A$51),2)</f>
        <v>0</v>
      </c>
      <c r="P8" s="275">
        <f t="shared" si="3"/>
        <v>0</v>
      </c>
      <c r="Q8" s="275">
        <f t="shared" si="3"/>
        <v>0</v>
      </c>
      <c r="R8" s="275">
        <f t="shared" si="3"/>
        <v>0</v>
      </c>
      <c r="S8" s="275">
        <f t="shared" si="3"/>
        <v>0</v>
      </c>
      <c r="T8" s="275">
        <f t="shared" si="3"/>
        <v>0</v>
      </c>
      <c r="U8" s="276"/>
      <c r="V8" s="276"/>
      <c r="W8" s="277" t="str">
        <f aca="true" t="shared" si="4" ref="W8:W16">IF(W5&gt;=90,"5",IF(W5&gt;=75,"4",IF(W5&gt;=60,"3",IF(W5&gt;=50,"2",IF(W5&lt;50,"1")))))</f>
        <v>1</v>
      </c>
    </row>
    <row r="9" spans="1:23" s="10" customFormat="1" ht="18" customHeight="1">
      <c r="A9" s="16">
        <f>IF('มฐ.1'!A9="","",'มฐ.1'!A9)</f>
        <v>4</v>
      </c>
      <c r="B9" s="101" t="s">
        <v>104</v>
      </c>
      <c r="C9" s="102" t="s">
        <v>105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64">
        <f t="shared" si="0"/>
        <v>0</v>
      </c>
      <c r="J9" s="65">
        <f t="shared" si="1"/>
        <v>0</v>
      </c>
      <c r="K9" s="64" t="str">
        <f t="shared" si="2"/>
        <v>1</v>
      </c>
      <c r="M9" s="270">
        <v>4.2</v>
      </c>
      <c r="N9" s="217" t="s">
        <v>39</v>
      </c>
      <c r="O9" s="266">
        <f>COUNTIF($E$6:$E$51,1)</f>
        <v>0</v>
      </c>
      <c r="P9" s="266">
        <f>COUNTIF($E$6:$E$51,2)</f>
        <v>0</v>
      </c>
      <c r="Q9" s="266">
        <f>COUNTIF($E$6:$E$51,3)</f>
        <v>0</v>
      </c>
      <c r="R9" s="266">
        <f>COUNTIF($E$6:$E$51,4)</f>
        <v>0</v>
      </c>
      <c r="S9" s="278">
        <f>COUNTIF($E$6:$E$51,5)</f>
        <v>0</v>
      </c>
      <c r="T9" s="266">
        <f>SUM(Q9:S9)</f>
        <v>0</v>
      </c>
      <c r="U9" s="272">
        <v>1</v>
      </c>
      <c r="V9" s="272">
        <f>ROUND(T10*U9/100,2)</f>
        <v>0</v>
      </c>
      <c r="W9" s="273" t="str">
        <f>IF(V9&gt;=0.9,"5",IF(V9&gt;=0.75,"4",IF(V9&gt;=0.6,"3",IF(V9&gt;=0.5,"2",IF(V9&lt;0.5,"1")))))</f>
        <v>1</v>
      </c>
    </row>
    <row r="10" spans="1:23" s="10" customFormat="1" ht="18" customHeight="1" thickBot="1">
      <c r="A10" s="16">
        <f>IF('มฐ.1'!A10="","",'มฐ.1'!A10)</f>
        <v>5</v>
      </c>
      <c r="B10" s="103" t="s">
        <v>106</v>
      </c>
      <c r="C10" s="104" t="s">
        <v>107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64">
        <f t="shared" si="0"/>
        <v>0</v>
      </c>
      <c r="J10" s="65">
        <f t="shared" si="1"/>
        <v>0</v>
      </c>
      <c r="K10" s="64" t="str">
        <f t="shared" si="2"/>
        <v>1</v>
      </c>
      <c r="M10" s="274"/>
      <c r="N10" s="217" t="s">
        <v>40</v>
      </c>
      <c r="O10" s="275">
        <f aca="true" t="shared" si="5" ref="O10:T10">ROUND(O9*100/MAX($A$6:$A$51),2)</f>
        <v>0</v>
      </c>
      <c r="P10" s="275">
        <f t="shared" si="5"/>
        <v>0</v>
      </c>
      <c r="Q10" s="275">
        <f t="shared" si="5"/>
        <v>0</v>
      </c>
      <c r="R10" s="275">
        <f t="shared" si="5"/>
        <v>0</v>
      </c>
      <c r="S10" s="279">
        <f t="shared" si="5"/>
        <v>0</v>
      </c>
      <c r="T10" s="275">
        <f t="shared" si="5"/>
        <v>0</v>
      </c>
      <c r="U10" s="276"/>
      <c r="V10" s="276"/>
      <c r="W10" s="277" t="str">
        <f t="shared" si="4"/>
        <v>5</v>
      </c>
    </row>
    <row r="11" spans="1:23" s="10" customFormat="1" ht="18" customHeight="1">
      <c r="A11" s="16">
        <f>IF('มฐ.1'!A11="","",'มฐ.1'!A11)</f>
        <v>6</v>
      </c>
      <c r="B11" s="105" t="s">
        <v>108</v>
      </c>
      <c r="C11" s="106" t="s">
        <v>109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64">
        <f t="shared" si="0"/>
        <v>0</v>
      </c>
      <c r="J11" s="65">
        <f t="shared" si="1"/>
        <v>0</v>
      </c>
      <c r="K11" s="64" t="str">
        <f t="shared" si="2"/>
        <v>1</v>
      </c>
      <c r="M11" s="270">
        <v>4.3</v>
      </c>
      <c r="N11" s="217" t="s">
        <v>39</v>
      </c>
      <c r="O11" s="266">
        <f>COUNTIF($F$6:$F$51,1)</f>
        <v>0</v>
      </c>
      <c r="P11" s="266">
        <f>COUNTIF($F$6:$F$51,2)</f>
        <v>0</v>
      </c>
      <c r="Q11" s="266">
        <f>COUNTIF($F$6:$F$51,3)</f>
        <v>0</v>
      </c>
      <c r="R11" s="266">
        <f>COUNTIF($F$6:$F$51,4)</f>
        <v>0</v>
      </c>
      <c r="S11" s="278">
        <f>COUNTIF($F$6:$F$51,5)</f>
        <v>0</v>
      </c>
      <c r="T11" s="266">
        <f>SUM(Q11:S11)</f>
        <v>0</v>
      </c>
      <c r="U11" s="272">
        <v>1</v>
      </c>
      <c r="V11" s="272">
        <f>ROUND(T12*U11/100,2)</f>
        <v>0</v>
      </c>
      <c r="W11" s="273" t="str">
        <f>IF(V11&gt;=0.9,"5",IF(V11&gt;=0.75,"4",IF(V11&gt;=0.6,"3",IF(V11&gt;=0.5,"2",IF(V11&lt;0.5,"1")))))</f>
        <v>1</v>
      </c>
    </row>
    <row r="12" spans="1:23" s="10" customFormat="1" ht="18" customHeight="1">
      <c r="A12" s="16">
        <f>IF('มฐ.1'!A12="","",'มฐ.1'!A12)</f>
        <v>7</v>
      </c>
      <c r="B12" s="101" t="s">
        <v>110</v>
      </c>
      <c r="C12" s="102" t="s">
        <v>111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64">
        <f>SUM(D12:H12)</f>
        <v>0</v>
      </c>
      <c r="J12" s="65">
        <f>I12/4</f>
        <v>0</v>
      </c>
      <c r="K12" s="64" t="str">
        <f t="shared" si="2"/>
        <v>1</v>
      </c>
      <c r="M12" s="274"/>
      <c r="N12" s="217" t="s">
        <v>40</v>
      </c>
      <c r="O12" s="275">
        <f aca="true" t="shared" si="6" ref="O12:T12">ROUND(O11*100/MAX($A$6:$A$51),2)</f>
        <v>0</v>
      </c>
      <c r="P12" s="275">
        <f t="shared" si="6"/>
        <v>0</v>
      </c>
      <c r="Q12" s="275">
        <f t="shared" si="6"/>
        <v>0</v>
      </c>
      <c r="R12" s="275">
        <f t="shared" si="6"/>
        <v>0</v>
      </c>
      <c r="S12" s="279">
        <f t="shared" si="6"/>
        <v>0</v>
      </c>
      <c r="T12" s="275">
        <f t="shared" si="6"/>
        <v>0</v>
      </c>
      <c r="U12" s="276"/>
      <c r="V12" s="276"/>
      <c r="W12" s="277" t="str">
        <f t="shared" si="4"/>
        <v>5</v>
      </c>
    </row>
    <row r="13" spans="1:23" s="10" customFormat="1" ht="18" customHeight="1">
      <c r="A13" s="16">
        <f>IF('มฐ.1'!A13="","",'มฐ.1'!A13)</f>
        <v>8</v>
      </c>
      <c r="B13" s="101" t="s">
        <v>112</v>
      </c>
      <c r="C13" s="102" t="s">
        <v>113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64">
        <f t="shared" si="0"/>
        <v>0</v>
      </c>
      <c r="J13" s="65">
        <f t="shared" si="1"/>
        <v>0</v>
      </c>
      <c r="K13" s="64" t="str">
        <f t="shared" si="2"/>
        <v>1</v>
      </c>
      <c r="M13" s="270">
        <v>4.4</v>
      </c>
      <c r="N13" s="217" t="s">
        <v>39</v>
      </c>
      <c r="O13" s="266">
        <f>COUNTIF($G$6:$G$51,1)</f>
        <v>0</v>
      </c>
      <c r="P13" s="266">
        <f>COUNTIF($G$6:$G$51,2)</f>
        <v>0</v>
      </c>
      <c r="Q13" s="266">
        <f>COUNTIF($G$6:$G$51,3)</f>
        <v>0</v>
      </c>
      <c r="R13" s="266">
        <f>COUNTIF($G$6:$G$51,4)</f>
        <v>0</v>
      </c>
      <c r="S13" s="278">
        <f>COUNTIF($G$6:$G$51,5)</f>
        <v>0</v>
      </c>
      <c r="T13" s="266">
        <f>SUM(Q13:S13)</f>
        <v>0</v>
      </c>
      <c r="U13" s="272">
        <v>1</v>
      </c>
      <c r="V13" s="272">
        <f>ROUND(T14*U13/100,2)</f>
        <v>0</v>
      </c>
      <c r="W13" s="273" t="str">
        <f>IF(V13&gt;=0.9,"5",IF(V13&gt;=0.75,"4",IF(V13&gt;=0.6,"3",IF(V13&gt;=0.5,"2",IF(V13&lt;0.5,"1")))))</f>
        <v>1</v>
      </c>
    </row>
    <row r="14" spans="1:23" s="10" customFormat="1" ht="18" customHeight="1">
      <c r="A14" s="16">
        <f>IF('มฐ.1'!A14="","",'มฐ.1'!A14)</f>
        <v>9</v>
      </c>
      <c r="B14" s="101" t="s">
        <v>114</v>
      </c>
      <c r="C14" s="102" t="s">
        <v>115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64">
        <f t="shared" si="0"/>
        <v>0</v>
      </c>
      <c r="J14" s="65">
        <f t="shared" si="1"/>
        <v>0</v>
      </c>
      <c r="K14" s="64" t="str">
        <f t="shared" si="2"/>
        <v>1</v>
      </c>
      <c r="M14" s="274"/>
      <c r="N14" s="217" t="s">
        <v>40</v>
      </c>
      <c r="O14" s="275">
        <f aca="true" t="shared" si="7" ref="O14:T14">ROUND(O13*100/MAX($A$6:$A$51),2)</f>
        <v>0</v>
      </c>
      <c r="P14" s="275">
        <f t="shared" si="7"/>
        <v>0</v>
      </c>
      <c r="Q14" s="275">
        <f t="shared" si="7"/>
        <v>0</v>
      </c>
      <c r="R14" s="275">
        <f t="shared" si="7"/>
        <v>0</v>
      </c>
      <c r="S14" s="279">
        <f t="shared" si="7"/>
        <v>0</v>
      </c>
      <c r="T14" s="275">
        <f t="shared" si="7"/>
        <v>0</v>
      </c>
      <c r="U14" s="276"/>
      <c r="V14" s="276"/>
      <c r="W14" s="277" t="str">
        <f t="shared" si="4"/>
        <v>5</v>
      </c>
    </row>
    <row r="15" spans="1:23" s="10" customFormat="1" ht="18" customHeight="1" thickBot="1">
      <c r="A15" s="16">
        <f>IF('มฐ.1'!A15="","",'มฐ.1'!A15)</f>
        <v>10</v>
      </c>
      <c r="B15" s="103" t="s">
        <v>116</v>
      </c>
      <c r="C15" s="104" t="s">
        <v>117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64">
        <f t="shared" si="0"/>
        <v>0</v>
      </c>
      <c r="J15" s="65">
        <f t="shared" si="1"/>
        <v>0</v>
      </c>
      <c r="K15" s="64" t="str">
        <f t="shared" si="2"/>
        <v>1</v>
      </c>
      <c r="M15" s="270">
        <v>4.5</v>
      </c>
      <c r="N15" s="217" t="s">
        <v>39</v>
      </c>
      <c r="O15" s="266">
        <f>COUNTIF($H$6:$H$51,1)</f>
        <v>0</v>
      </c>
      <c r="P15" s="266">
        <f>COUNTIF($H$6:$H$51,2)</f>
        <v>0</v>
      </c>
      <c r="Q15" s="266">
        <f>COUNTIF($H$6:$H$51,3)</f>
        <v>0</v>
      </c>
      <c r="R15" s="266">
        <f>COUNTIF($H$6:$H$51,4)</f>
        <v>0</v>
      </c>
      <c r="S15" s="278">
        <f>COUNTIF($H$6:$H$51,5)</f>
        <v>0</v>
      </c>
      <c r="T15" s="266">
        <f>SUM(Q15:S15)</f>
        <v>0</v>
      </c>
      <c r="U15" s="272">
        <v>1</v>
      </c>
      <c r="V15" s="272">
        <f>ROUND(T16*U15/100,2)</f>
        <v>0</v>
      </c>
      <c r="W15" s="273" t="str">
        <f>IF(V15&gt;=0.9,"5",IF(V15&gt;=0.75,"4",IF(V15&gt;=0.6,"3",IF(V15&gt;=0.5,"2",IF(V15&lt;0.5,"1")))))</f>
        <v>1</v>
      </c>
    </row>
    <row r="16" spans="1:23" s="10" customFormat="1" ht="18" customHeight="1">
      <c r="A16" s="16">
        <f>IF('มฐ.1'!A16="","",'มฐ.1'!A16)</f>
        <v>11</v>
      </c>
      <c r="B16" s="105" t="s">
        <v>118</v>
      </c>
      <c r="C16" s="106" t="s">
        <v>119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64">
        <f>SUM(D16:H16)</f>
        <v>0</v>
      </c>
      <c r="J16" s="65">
        <f aca="true" t="shared" si="8" ref="J16:J51">I16/4</f>
        <v>0</v>
      </c>
      <c r="K16" s="64" t="str">
        <f t="shared" si="2"/>
        <v>1</v>
      </c>
      <c r="M16" s="274"/>
      <c r="N16" s="217" t="s">
        <v>40</v>
      </c>
      <c r="O16" s="275">
        <f aca="true" t="shared" si="9" ref="O16:T16">ROUND(O15*100/MAX($A$6:$A$51),2)</f>
        <v>0</v>
      </c>
      <c r="P16" s="275">
        <f t="shared" si="9"/>
        <v>0</v>
      </c>
      <c r="Q16" s="275">
        <f t="shared" si="9"/>
        <v>0</v>
      </c>
      <c r="R16" s="275">
        <f t="shared" si="9"/>
        <v>0</v>
      </c>
      <c r="S16" s="279">
        <f t="shared" si="9"/>
        <v>0</v>
      </c>
      <c r="T16" s="275">
        <f t="shared" si="9"/>
        <v>0</v>
      </c>
      <c r="U16" s="276"/>
      <c r="V16" s="276"/>
      <c r="W16" s="277" t="str">
        <f t="shared" si="4"/>
        <v>5</v>
      </c>
    </row>
    <row r="17" spans="1:23" s="10" customFormat="1" ht="18" customHeight="1">
      <c r="A17" s="16">
        <f>IF('มฐ.1'!A17="","",'มฐ.1'!A17)</f>
        <v>12</v>
      </c>
      <c r="B17" s="101" t="s">
        <v>120</v>
      </c>
      <c r="C17" s="102" t="s">
        <v>121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64">
        <f>SUM(D17:H17)</f>
        <v>0</v>
      </c>
      <c r="J17" s="65">
        <f t="shared" si="8"/>
        <v>0</v>
      </c>
      <c r="K17" s="64" t="str">
        <f t="shared" si="2"/>
        <v>1</v>
      </c>
      <c r="M17" s="280" t="s">
        <v>49</v>
      </c>
      <c r="N17" s="217" t="s">
        <v>39</v>
      </c>
      <c r="O17" s="266">
        <f>COUNTIF($K$6:$K$51,1)</f>
        <v>43</v>
      </c>
      <c r="P17" s="266">
        <f>COUNTIF($K$6:$K$51,2)</f>
        <v>0</v>
      </c>
      <c r="Q17" s="266">
        <f>COUNTIF($K$6:$K$51,3)</f>
        <v>0</v>
      </c>
      <c r="R17" s="266">
        <f>COUNTIF($K$6:$K$51,4)</f>
        <v>0</v>
      </c>
      <c r="S17" s="266">
        <f>COUNTIF($K$6:$K$51,5)</f>
        <v>0</v>
      </c>
      <c r="T17" s="266">
        <f>SUM(Q17:S17)</f>
        <v>0</v>
      </c>
      <c r="U17" s="272">
        <f>SUM(U7:U14)</f>
        <v>5</v>
      </c>
      <c r="V17" s="273">
        <f>SUM(V7:V14)</f>
        <v>0</v>
      </c>
      <c r="W17" s="281" t="str">
        <f>IF(V17&gt;=4.5,"5",IF(V17&gt;=3.75,"4",IF(V17&gt;=3,"3",IF(V17&gt;=2.5,"2",IF(V17&lt;2.5,"1")))))</f>
        <v>1</v>
      </c>
    </row>
    <row r="18" spans="1:23" s="10" customFormat="1" ht="18" customHeight="1">
      <c r="A18" s="16">
        <f>IF('มฐ.1'!A18="","",'มฐ.1'!A18)</f>
        <v>13</v>
      </c>
      <c r="B18" s="101" t="s">
        <v>122</v>
      </c>
      <c r="C18" s="102" t="s">
        <v>123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64">
        <f>SUM(D18:H18)</f>
        <v>0</v>
      </c>
      <c r="J18" s="65">
        <f t="shared" si="8"/>
        <v>0</v>
      </c>
      <c r="K18" s="64" t="str">
        <f t="shared" si="2"/>
        <v>1</v>
      </c>
      <c r="M18" s="282" t="s">
        <v>53</v>
      </c>
      <c r="N18" s="217" t="s">
        <v>40</v>
      </c>
      <c r="O18" s="275">
        <f aca="true" t="shared" si="10" ref="O18:T18">ROUND(O17*100/MAX($A$6:$A$51),2)</f>
        <v>93.48</v>
      </c>
      <c r="P18" s="275">
        <f t="shared" si="10"/>
        <v>0</v>
      </c>
      <c r="Q18" s="275">
        <f t="shared" si="10"/>
        <v>0</v>
      </c>
      <c r="R18" s="275">
        <f t="shared" si="10"/>
        <v>0</v>
      </c>
      <c r="S18" s="275">
        <f t="shared" si="10"/>
        <v>0</v>
      </c>
      <c r="T18" s="275">
        <f t="shared" si="10"/>
        <v>0</v>
      </c>
      <c r="U18" s="276"/>
      <c r="V18" s="283"/>
      <c r="W18" s="284" t="e">
        <f>IF(#REF!&gt;=90,"5",IF(#REF!&gt;=75,"4",IF(#REF!&gt;=60,"3",IF(#REF!&gt;=50,"2",IF(#REF!&lt;50,"1")))))</f>
        <v>#REF!</v>
      </c>
    </row>
    <row r="19" spans="1:23" s="10" customFormat="1" ht="18" customHeight="1">
      <c r="A19" s="16">
        <f>IF('มฐ.1'!A19="","",'มฐ.1'!A19)</f>
        <v>14</v>
      </c>
      <c r="B19" s="101" t="s">
        <v>124</v>
      </c>
      <c r="C19" s="102" t="s">
        <v>125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64">
        <f>SUM(D19:H19)</f>
        <v>0</v>
      </c>
      <c r="J19" s="65">
        <f t="shared" si="8"/>
        <v>0</v>
      </c>
      <c r="K19" s="64" t="str">
        <f t="shared" si="2"/>
        <v>1</v>
      </c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</row>
    <row r="20" spans="1:23" s="10" customFormat="1" ht="18" customHeight="1" thickBot="1">
      <c r="A20" s="16">
        <f>IF('มฐ.1'!A20="","",'มฐ.1'!A20)</f>
        <v>15</v>
      </c>
      <c r="B20" s="103" t="s">
        <v>126</v>
      </c>
      <c r="C20" s="104" t="s">
        <v>127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64">
        <f aca="true" t="shared" si="11" ref="I20:I27">SUM(D20:H20)</f>
        <v>0</v>
      </c>
      <c r="J20" s="65">
        <f t="shared" si="8"/>
        <v>0</v>
      </c>
      <c r="K20" s="64" t="str">
        <f t="shared" si="2"/>
        <v>1</v>
      </c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</row>
    <row r="21" spans="1:23" s="10" customFormat="1" ht="18" customHeight="1">
      <c r="A21" s="16">
        <f>IF('มฐ.1'!A21="","",'มฐ.1'!A21)</f>
        <v>16</v>
      </c>
      <c r="B21" s="105" t="s">
        <v>128</v>
      </c>
      <c r="C21" s="106" t="s">
        <v>129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64">
        <f t="shared" si="11"/>
        <v>0</v>
      </c>
      <c r="J21" s="65">
        <f t="shared" si="8"/>
        <v>0</v>
      </c>
      <c r="K21" s="64" t="str">
        <f t="shared" si="2"/>
        <v>1</v>
      </c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23" s="10" customFormat="1" ht="18" customHeight="1">
      <c r="A22" s="16">
        <f>IF('มฐ.1'!A22="","",'มฐ.1'!A22)</f>
        <v>17</v>
      </c>
      <c r="B22" s="101" t="s">
        <v>130</v>
      </c>
      <c r="C22" s="102" t="s">
        <v>131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64">
        <f t="shared" si="11"/>
        <v>0</v>
      </c>
      <c r="J22" s="65">
        <f t="shared" si="8"/>
        <v>0</v>
      </c>
      <c r="K22" s="64" t="str">
        <f t="shared" si="2"/>
        <v>1</v>
      </c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</row>
    <row r="23" spans="1:23" s="10" customFormat="1" ht="18" customHeight="1">
      <c r="A23" s="16">
        <f>IF('มฐ.1'!A23="","",'มฐ.1'!A23)</f>
        <v>18</v>
      </c>
      <c r="B23" s="101" t="s">
        <v>132</v>
      </c>
      <c r="C23" s="102" t="s">
        <v>133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64">
        <f t="shared" si="11"/>
        <v>0</v>
      </c>
      <c r="J23" s="65">
        <f t="shared" si="8"/>
        <v>0</v>
      </c>
      <c r="K23" s="64" t="str">
        <f t="shared" si="2"/>
        <v>1</v>
      </c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</row>
    <row r="24" spans="1:23" s="10" customFormat="1" ht="18" customHeight="1">
      <c r="A24" s="16">
        <f>IF('มฐ.1'!A24="","",'มฐ.1'!A24)</f>
        <v>19</v>
      </c>
      <c r="B24" s="101" t="s">
        <v>134</v>
      </c>
      <c r="C24" s="102" t="s">
        <v>135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64">
        <f t="shared" si="11"/>
        <v>0</v>
      </c>
      <c r="J24" s="65">
        <f t="shared" si="8"/>
        <v>0</v>
      </c>
      <c r="K24" s="64" t="str">
        <f t="shared" si="2"/>
        <v>1</v>
      </c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23" s="10" customFormat="1" ht="18" customHeight="1" thickBot="1">
      <c r="A25" s="16">
        <f>IF('มฐ.1'!A25="","",'มฐ.1'!A25)</f>
        <v>20</v>
      </c>
      <c r="B25" s="103" t="s">
        <v>96</v>
      </c>
      <c r="C25" s="104" t="s">
        <v>136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64">
        <f t="shared" si="11"/>
        <v>0</v>
      </c>
      <c r="J25" s="65">
        <f t="shared" si="8"/>
        <v>0</v>
      </c>
      <c r="K25" s="64" t="str">
        <f t="shared" si="2"/>
        <v>1</v>
      </c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</row>
    <row r="26" spans="1:23" s="10" customFormat="1" ht="18" customHeight="1">
      <c r="A26" s="16">
        <f>IF('มฐ.1'!A26="","",'มฐ.1'!A26)</f>
        <v>21</v>
      </c>
      <c r="B26" s="105" t="s">
        <v>137</v>
      </c>
      <c r="C26" s="106" t="s">
        <v>138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64">
        <f t="shared" si="11"/>
        <v>0</v>
      </c>
      <c r="J26" s="65">
        <f t="shared" si="8"/>
        <v>0</v>
      </c>
      <c r="K26" s="64" t="str">
        <f t="shared" si="2"/>
        <v>1</v>
      </c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</row>
    <row r="27" spans="1:23" s="10" customFormat="1" ht="18" customHeight="1">
      <c r="A27" s="16">
        <f>IF('มฐ.1'!A27="","",'มฐ.1'!A27)</f>
        <v>22</v>
      </c>
      <c r="B27" s="101" t="s">
        <v>139</v>
      </c>
      <c r="C27" s="102" t="s">
        <v>140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64">
        <f t="shared" si="11"/>
        <v>0</v>
      </c>
      <c r="J27" s="65">
        <f t="shared" si="8"/>
        <v>0</v>
      </c>
      <c r="K27" s="64" t="str">
        <f t="shared" si="2"/>
        <v>1</v>
      </c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</row>
    <row r="28" spans="1:23" s="10" customFormat="1" ht="18" customHeight="1">
      <c r="A28" s="16">
        <f>IF('มฐ.1'!A28="","",'มฐ.1'!A28)</f>
        <v>23</v>
      </c>
      <c r="B28" s="101" t="s">
        <v>141</v>
      </c>
      <c r="C28" s="102" t="s">
        <v>142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64">
        <f>SUM(D28:H28)</f>
        <v>0</v>
      </c>
      <c r="J28" s="65">
        <f t="shared" si="8"/>
        <v>0</v>
      </c>
      <c r="K28" s="64" t="str">
        <f t="shared" si="2"/>
        <v>1</v>
      </c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</row>
    <row r="29" spans="1:23" s="10" customFormat="1" ht="18" customHeight="1">
      <c r="A29" s="16">
        <f>IF('มฐ.1'!A29="","",'มฐ.1'!A29)</f>
        <v>24</v>
      </c>
      <c r="B29" s="101" t="s">
        <v>143</v>
      </c>
      <c r="C29" s="102" t="s">
        <v>144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64">
        <f>SUM(D29:H29)</f>
        <v>0</v>
      </c>
      <c r="J29" s="65">
        <f t="shared" si="8"/>
        <v>0</v>
      </c>
      <c r="K29" s="64" t="str">
        <f t="shared" si="2"/>
        <v>1</v>
      </c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23" s="10" customFormat="1" ht="18" customHeight="1" thickBot="1">
      <c r="A30" s="16">
        <v>25</v>
      </c>
      <c r="B30" s="103" t="s">
        <v>145</v>
      </c>
      <c r="C30" s="104" t="s">
        <v>146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64">
        <f aca="true" t="shared" si="12" ref="I30:I38">SUM(D30:H30)</f>
        <v>0</v>
      </c>
      <c r="J30" s="65">
        <f aca="true" t="shared" si="13" ref="J30:J38">I30/4</f>
        <v>0</v>
      </c>
      <c r="K30" s="64" t="str">
        <f t="shared" si="2"/>
        <v>1</v>
      </c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</row>
    <row r="31" spans="1:23" s="10" customFormat="1" ht="18" customHeight="1">
      <c r="A31" s="16">
        <v>26</v>
      </c>
      <c r="B31" s="99"/>
      <c r="C31" s="100"/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64">
        <f t="shared" si="12"/>
        <v>0</v>
      </c>
      <c r="J31" s="65">
        <f t="shared" si="13"/>
        <v>0</v>
      </c>
      <c r="K31" s="64" t="str">
        <f t="shared" si="2"/>
        <v>1</v>
      </c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</row>
    <row r="32" spans="1:23" s="10" customFormat="1" ht="18" customHeight="1">
      <c r="A32" s="16">
        <v>27</v>
      </c>
      <c r="B32" s="95"/>
      <c r="C32" s="96"/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64">
        <f t="shared" si="12"/>
        <v>0</v>
      </c>
      <c r="J32" s="65">
        <f t="shared" si="13"/>
        <v>0</v>
      </c>
      <c r="K32" s="64" t="str">
        <f t="shared" si="2"/>
        <v>1</v>
      </c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23" s="10" customFormat="1" ht="18" customHeight="1">
      <c r="A33" s="16">
        <v>28</v>
      </c>
      <c r="B33" s="95"/>
      <c r="C33" s="96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64">
        <f t="shared" si="12"/>
        <v>0</v>
      </c>
      <c r="J33" s="65">
        <f t="shared" si="13"/>
        <v>0</v>
      </c>
      <c r="K33" s="64" t="str">
        <f t="shared" si="2"/>
        <v>1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</row>
    <row r="34" spans="1:23" s="10" customFormat="1" ht="18" customHeight="1">
      <c r="A34" s="16">
        <v>29</v>
      </c>
      <c r="B34" s="95"/>
      <c r="C34" s="96"/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64">
        <f t="shared" si="12"/>
        <v>0</v>
      </c>
      <c r="J34" s="65">
        <f t="shared" si="13"/>
        <v>0</v>
      </c>
      <c r="K34" s="64" t="str">
        <f t="shared" si="2"/>
        <v>1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</row>
    <row r="35" spans="1:23" s="10" customFormat="1" ht="18" customHeight="1" thickBot="1">
      <c r="A35" s="16">
        <v>30</v>
      </c>
      <c r="B35" s="97"/>
      <c r="C35" s="98"/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64">
        <f t="shared" si="12"/>
        <v>0</v>
      </c>
      <c r="J35" s="65">
        <f t="shared" si="13"/>
        <v>0</v>
      </c>
      <c r="K35" s="64" t="str">
        <f t="shared" si="2"/>
        <v>1</v>
      </c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</row>
    <row r="36" spans="1:23" s="10" customFormat="1" ht="18" customHeight="1">
      <c r="A36" s="16">
        <v>31</v>
      </c>
      <c r="B36" s="99"/>
      <c r="C36" s="100"/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64">
        <f t="shared" si="12"/>
        <v>0</v>
      </c>
      <c r="J36" s="65">
        <f t="shared" si="13"/>
        <v>0</v>
      </c>
      <c r="K36" s="64" t="str">
        <f t="shared" si="2"/>
        <v>1</v>
      </c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</row>
    <row r="37" spans="1:23" s="10" customFormat="1" ht="18" customHeight="1">
      <c r="A37" s="16">
        <v>32</v>
      </c>
      <c r="B37" s="95"/>
      <c r="C37" s="96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64">
        <f t="shared" si="12"/>
        <v>0</v>
      </c>
      <c r="J37" s="65">
        <f t="shared" si="13"/>
        <v>0</v>
      </c>
      <c r="K37" s="64" t="str">
        <f t="shared" si="2"/>
        <v>1</v>
      </c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</row>
    <row r="38" spans="1:23" s="10" customFormat="1" ht="18" customHeight="1">
      <c r="A38" s="16">
        <v>33</v>
      </c>
      <c r="B38" s="95"/>
      <c r="C38" s="96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64">
        <f t="shared" si="12"/>
        <v>0</v>
      </c>
      <c r="J38" s="65">
        <f t="shared" si="13"/>
        <v>0</v>
      </c>
      <c r="K38" s="64" t="str">
        <f t="shared" si="2"/>
        <v>1</v>
      </c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</row>
    <row r="39" spans="1:23" s="10" customFormat="1" ht="18" customHeight="1">
      <c r="A39" s="16">
        <f>IF('มฐ.1'!A39="","",'มฐ.1'!A39)</f>
        <v>34</v>
      </c>
      <c r="B39" s="89"/>
      <c r="C39" s="90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64">
        <f aca="true" t="shared" si="14" ref="I39:I51">SUM(D39:H39)</f>
        <v>0</v>
      </c>
      <c r="J39" s="65">
        <f t="shared" si="8"/>
        <v>0</v>
      </c>
      <c r="K39" s="64" t="str">
        <f t="shared" si="2"/>
        <v>1</v>
      </c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</row>
    <row r="40" spans="1:23" s="10" customFormat="1" ht="18" customHeight="1">
      <c r="A40" s="16">
        <f>IF('มฐ.1'!A40="","",'มฐ.1'!A40)</f>
        <v>35</v>
      </c>
      <c r="B40" s="91"/>
      <c r="C40" s="92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64">
        <f t="shared" si="14"/>
        <v>0</v>
      </c>
      <c r="J40" s="65">
        <f t="shared" si="8"/>
        <v>0</v>
      </c>
      <c r="K40" s="64" t="str">
        <f t="shared" si="2"/>
        <v>1</v>
      </c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</row>
    <row r="41" spans="1:23" s="10" customFormat="1" ht="18" customHeight="1">
      <c r="A41" s="16">
        <f>IF('มฐ.1'!A41="","",'มฐ.1'!A41)</f>
        <v>36</v>
      </c>
      <c r="B41" s="93"/>
      <c r="C41" s="94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64">
        <f t="shared" si="14"/>
        <v>0</v>
      </c>
      <c r="J41" s="65">
        <f t="shared" si="8"/>
        <v>0</v>
      </c>
      <c r="K41" s="64" t="str">
        <f t="shared" si="2"/>
        <v>1</v>
      </c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</row>
    <row r="42" spans="1:23" s="10" customFormat="1" ht="18" customHeight="1">
      <c r="A42" s="16">
        <f>IF('มฐ.1'!A42="","",'มฐ.1'!A42)</f>
        <v>37</v>
      </c>
      <c r="B42" s="84"/>
      <c r="C42" s="85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64">
        <f t="shared" si="14"/>
        <v>0</v>
      </c>
      <c r="J42" s="65">
        <f t="shared" si="8"/>
        <v>0</v>
      </c>
      <c r="K42" s="64" t="str">
        <f t="shared" si="2"/>
        <v>1</v>
      </c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</row>
    <row r="43" spans="1:23" s="10" customFormat="1" ht="18" customHeight="1">
      <c r="A43" s="16">
        <f>IF('มฐ.1'!A43="","",'มฐ.1'!A43)</f>
        <v>38</v>
      </c>
      <c r="B43" s="84"/>
      <c r="C43" s="85"/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64">
        <f t="shared" si="14"/>
        <v>0</v>
      </c>
      <c r="J43" s="65">
        <f t="shared" si="8"/>
        <v>0</v>
      </c>
      <c r="K43" s="64" t="str">
        <f t="shared" si="2"/>
        <v>1</v>
      </c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</row>
    <row r="44" spans="1:23" s="10" customFormat="1" ht="18" customHeight="1">
      <c r="A44" s="16">
        <f>IF('มฐ.1'!A44="","",'มฐ.1'!A44)</f>
        <v>39</v>
      </c>
      <c r="B44" s="84"/>
      <c r="C44" s="85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64">
        <f t="shared" si="14"/>
        <v>0</v>
      </c>
      <c r="J44" s="65">
        <f t="shared" si="8"/>
        <v>0</v>
      </c>
      <c r="K44" s="64" t="str">
        <f t="shared" si="2"/>
        <v>1</v>
      </c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</row>
    <row r="45" spans="1:23" s="10" customFormat="1" ht="18" customHeight="1">
      <c r="A45" s="16">
        <f>IF('มฐ.1'!A45="","",'มฐ.1'!A45)</f>
        <v>40</v>
      </c>
      <c r="B45" s="84"/>
      <c r="C45" s="85"/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64">
        <f t="shared" si="14"/>
        <v>0</v>
      </c>
      <c r="J45" s="65">
        <f t="shared" si="8"/>
        <v>0</v>
      </c>
      <c r="K45" s="64" t="str">
        <f t="shared" si="2"/>
        <v>1</v>
      </c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</row>
    <row r="46" spans="1:23" s="10" customFormat="1" ht="18" customHeight="1">
      <c r="A46" s="16">
        <v>41</v>
      </c>
      <c r="B46" s="84"/>
      <c r="C46" s="85"/>
      <c r="D46" s="42"/>
      <c r="E46" s="42"/>
      <c r="F46" s="42"/>
      <c r="G46" s="42"/>
      <c r="H46" s="42"/>
      <c r="I46" s="64"/>
      <c r="J46" s="65"/>
      <c r="K46" s="64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</row>
    <row r="47" spans="1:23" s="10" customFormat="1" ht="18" customHeight="1">
      <c r="A47" s="16">
        <v>42</v>
      </c>
      <c r="B47" s="84"/>
      <c r="C47" s="85"/>
      <c r="D47" s="42"/>
      <c r="E47" s="42"/>
      <c r="F47" s="42"/>
      <c r="G47" s="42"/>
      <c r="H47" s="42"/>
      <c r="I47" s="64"/>
      <c r="J47" s="65"/>
      <c r="K47" s="64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</row>
    <row r="48" spans="1:23" s="10" customFormat="1" ht="18" customHeight="1">
      <c r="A48" s="16">
        <v>43</v>
      </c>
      <c r="B48" s="84"/>
      <c r="C48" s="85"/>
      <c r="D48" s="42"/>
      <c r="E48" s="42"/>
      <c r="F48" s="42"/>
      <c r="G48" s="42"/>
      <c r="H48" s="42"/>
      <c r="I48" s="64"/>
      <c r="J48" s="65"/>
      <c r="K48" s="64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</row>
    <row r="49" spans="1:23" s="10" customFormat="1" ht="18" customHeight="1">
      <c r="A49" s="16">
        <v>44</v>
      </c>
      <c r="B49" s="84"/>
      <c r="C49" s="85"/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64">
        <f t="shared" si="14"/>
        <v>0</v>
      </c>
      <c r="J49" s="65">
        <f t="shared" si="8"/>
        <v>0</v>
      </c>
      <c r="K49" s="64" t="str">
        <f t="shared" si="2"/>
        <v>1</v>
      </c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</row>
    <row r="50" spans="1:23" s="10" customFormat="1" ht="18" customHeight="1">
      <c r="A50" s="16">
        <v>45</v>
      </c>
      <c r="B50" s="84"/>
      <c r="C50" s="85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64">
        <f t="shared" si="14"/>
        <v>0</v>
      </c>
      <c r="J50" s="65">
        <f t="shared" si="8"/>
        <v>0</v>
      </c>
      <c r="K50" s="64" t="str">
        <f t="shared" si="2"/>
        <v>1</v>
      </c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</row>
    <row r="51" spans="1:23" s="10" customFormat="1" ht="18" customHeight="1">
      <c r="A51" s="16">
        <v>46</v>
      </c>
      <c r="B51" s="84"/>
      <c r="C51" s="85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64">
        <f t="shared" si="14"/>
        <v>0</v>
      </c>
      <c r="J51" s="65">
        <f t="shared" si="8"/>
        <v>0</v>
      </c>
      <c r="K51" s="64" t="str">
        <f t="shared" si="2"/>
        <v>1</v>
      </c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</row>
    <row r="52" spans="1:23" s="18" customFormat="1" ht="21" customHeight="1">
      <c r="A52" s="66">
        <v>0</v>
      </c>
      <c r="B52" s="66"/>
      <c r="C52" s="67" t="s">
        <v>43</v>
      </c>
      <c r="D52" s="65">
        <f>SUM(D6:D51)/MAX($A$6:$A$51)</f>
        <v>0</v>
      </c>
      <c r="E52" s="65">
        <f>SUM(E6:E51)/MAX($A$6:$A$51)</f>
        <v>0</v>
      </c>
      <c r="F52" s="65">
        <f>SUM(F6:F51)/MAX($A$6:$A$51)</f>
        <v>0</v>
      </c>
      <c r="G52" s="65">
        <f>SUM(G6:G51)/MAX($A$6:$A$51)</f>
        <v>0</v>
      </c>
      <c r="H52" s="65">
        <f>SUM(H6:H51)/MAX($A$6:$A$51)</f>
        <v>0</v>
      </c>
      <c r="I52" s="64"/>
      <c r="J52" s="65">
        <f>SUM(D52:H52)/4</f>
        <v>0</v>
      </c>
      <c r="K52" s="64" t="str">
        <f t="shared" si="2"/>
        <v>1</v>
      </c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</row>
    <row r="53" spans="4:23" s="10" customFormat="1" ht="16.5" customHeight="1">
      <c r="D53" s="43"/>
      <c r="E53" s="43"/>
      <c r="F53" s="43"/>
      <c r="G53" s="43"/>
      <c r="H53" s="43"/>
      <c r="I53" s="43"/>
      <c r="J53" s="43"/>
      <c r="K53" s="43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</row>
    <row r="54" spans="4:23" s="10" customFormat="1" ht="16.5" customHeight="1">
      <c r="D54" s="43"/>
      <c r="E54" s="43"/>
      <c r="F54" s="43"/>
      <c r="G54" s="43"/>
      <c r="H54" s="43"/>
      <c r="I54" s="43"/>
      <c r="J54" s="43"/>
      <c r="K54" s="43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</row>
    <row r="55" spans="4:23" s="10" customFormat="1" ht="16.5" customHeight="1">
      <c r="D55" s="43"/>
      <c r="E55" s="43"/>
      <c r="F55" s="43"/>
      <c r="G55" s="43"/>
      <c r="H55" s="43"/>
      <c r="I55" s="43"/>
      <c r="J55" s="43"/>
      <c r="K55" s="43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</row>
    <row r="56" spans="3:23" s="10" customFormat="1" ht="24.75" customHeight="1">
      <c r="C56" s="32" t="s">
        <v>79</v>
      </c>
      <c r="D56" s="43"/>
      <c r="E56" s="43"/>
      <c r="F56" s="43"/>
      <c r="G56" s="43"/>
      <c r="H56" s="43"/>
      <c r="I56" s="43"/>
      <c r="J56" s="43"/>
      <c r="K56" s="43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spans="3:23" s="10" customFormat="1" ht="21.75" customHeight="1">
      <c r="C57" s="32" t="s">
        <v>75</v>
      </c>
      <c r="D57" s="43"/>
      <c r="E57" s="43"/>
      <c r="F57" s="43"/>
      <c r="G57" s="43"/>
      <c r="H57" s="43"/>
      <c r="I57" s="43"/>
      <c r="J57" s="43"/>
      <c r="K57" s="43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spans="3:23" s="10" customFormat="1" ht="25.5" customHeight="1">
      <c r="C58" s="32"/>
      <c r="D58" s="43"/>
      <c r="E58" s="43"/>
      <c r="F58" s="43"/>
      <c r="G58" s="43"/>
      <c r="H58" s="43"/>
      <c r="I58" s="43"/>
      <c r="J58" s="43"/>
      <c r="K58" s="43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spans="4:23" s="10" customFormat="1" ht="16.5" customHeight="1">
      <c r="D59" s="43"/>
      <c r="E59" s="43"/>
      <c r="F59" s="43"/>
      <c r="G59" s="43"/>
      <c r="H59" s="43"/>
      <c r="I59" s="43"/>
      <c r="J59" s="43"/>
      <c r="K59" s="43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spans="4:23" s="10" customFormat="1" ht="16.5" customHeight="1">
      <c r="D60" s="43"/>
      <c r="E60" s="43"/>
      <c r="F60" s="43"/>
      <c r="G60" s="43"/>
      <c r="H60" s="43"/>
      <c r="I60" s="43"/>
      <c r="J60" s="43"/>
      <c r="K60" s="43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spans="4:23" s="10" customFormat="1" ht="16.5" customHeight="1">
      <c r="D61" s="43"/>
      <c r="E61" s="43"/>
      <c r="F61" s="43"/>
      <c r="G61" s="43"/>
      <c r="H61" s="43"/>
      <c r="I61" s="43"/>
      <c r="J61" s="43"/>
      <c r="K61" s="43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spans="4:23" s="10" customFormat="1" ht="16.5" customHeight="1">
      <c r="D62" s="43"/>
      <c r="E62" s="43"/>
      <c r="F62" s="43"/>
      <c r="G62" s="43"/>
      <c r="H62" s="43"/>
      <c r="I62" s="43"/>
      <c r="J62" s="43"/>
      <c r="K62" s="43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</row>
    <row r="63" spans="4:23" s="10" customFormat="1" ht="16.5" customHeight="1">
      <c r="D63" s="43"/>
      <c r="E63" s="43"/>
      <c r="F63" s="43"/>
      <c r="G63" s="43"/>
      <c r="H63" s="43"/>
      <c r="I63" s="43"/>
      <c r="J63" s="43"/>
      <c r="K63" s="43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</row>
    <row r="64" spans="4:23" s="10" customFormat="1" ht="16.5" customHeight="1">
      <c r="D64" s="43"/>
      <c r="E64" s="43"/>
      <c r="F64" s="43"/>
      <c r="G64" s="43"/>
      <c r="H64" s="43"/>
      <c r="I64" s="43"/>
      <c r="J64" s="43"/>
      <c r="K64" s="43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spans="4:23" s="10" customFormat="1" ht="16.5" customHeight="1">
      <c r="D65" s="43"/>
      <c r="E65" s="43"/>
      <c r="F65" s="43"/>
      <c r="G65" s="43"/>
      <c r="H65" s="43"/>
      <c r="I65" s="43"/>
      <c r="J65" s="43"/>
      <c r="K65" s="43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spans="4:23" s="10" customFormat="1" ht="16.5" customHeight="1">
      <c r="D66" s="43"/>
      <c r="E66" s="43"/>
      <c r="F66" s="43"/>
      <c r="G66" s="43"/>
      <c r="H66" s="43"/>
      <c r="I66" s="43"/>
      <c r="J66" s="43"/>
      <c r="K66" s="43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</row>
    <row r="67" spans="4:23" s="10" customFormat="1" ht="16.5" customHeight="1">
      <c r="D67" s="43"/>
      <c r="E67" s="43"/>
      <c r="F67" s="43"/>
      <c r="G67" s="43"/>
      <c r="H67" s="43"/>
      <c r="I67" s="43"/>
      <c r="J67" s="43"/>
      <c r="K67" s="43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</row>
    <row r="68" spans="4:23" s="10" customFormat="1" ht="16.5" customHeight="1">
      <c r="D68" s="43"/>
      <c r="E68" s="43"/>
      <c r="F68" s="43"/>
      <c r="G68" s="43"/>
      <c r="H68" s="43"/>
      <c r="I68" s="43"/>
      <c r="J68" s="43"/>
      <c r="K68" s="43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</row>
    <row r="69" spans="4:23" s="10" customFormat="1" ht="16.5" customHeight="1">
      <c r="D69" s="43"/>
      <c r="E69" s="43"/>
      <c r="F69" s="43"/>
      <c r="G69" s="43"/>
      <c r="H69" s="43"/>
      <c r="I69" s="43"/>
      <c r="J69" s="43"/>
      <c r="K69" s="43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spans="4:23" s="10" customFormat="1" ht="16.5" customHeight="1">
      <c r="D70" s="43"/>
      <c r="E70" s="43"/>
      <c r="F70" s="43"/>
      <c r="G70" s="43"/>
      <c r="H70" s="43"/>
      <c r="I70" s="43"/>
      <c r="J70" s="43"/>
      <c r="K70" s="43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</row>
    <row r="71" spans="4:23" s="10" customFormat="1" ht="16.5" customHeight="1">
      <c r="D71" s="43"/>
      <c r="E71" s="43"/>
      <c r="F71" s="43"/>
      <c r="G71" s="43"/>
      <c r="H71" s="43"/>
      <c r="I71" s="43"/>
      <c r="J71" s="43"/>
      <c r="K71" s="43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spans="4:23" s="10" customFormat="1" ht="16.5" customHeight="1">
      <c r="D72" s="43"/>
      <c r="E72" s="43"/>
      <c r="F72" s="43"/>
      <c r="G72" s="43"/>
      <c r="H72" s="43"/>
      <c r="I72" s="43"/>
      <c r="J72" s="43"/>
      <c r="K72" s="43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spans="4:23" s="10" customFormat="1" ht="16.5" customHeight="1">
      <c r="D73" s="43"/>
      <c r="E73" s="43"/>
      <c r="F73" s="43"/>
      <c r="G73" s="43"/>
      <c r="H73" s="43"/>
      <c r="I73" s="43"/>
      <c r="J73" s="43"/>
      <c r="K73" s="43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</row>
    <row r="74" spans="4:23" s="10" customFormat="1" ht="16.5" customHeight="1">
      <c r="D74" s="43"/>
      <c r="E74" s="43"/>
      <c r="F74" s="43"/>
      <c r="G74" s="43"/>
      <c r="H74" s="43"/>
      <c r="I74" s="43"/>
      <c r="J74" s="43"/>
      <c r="K74" s="43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</row>
    <row r="75" spans="4:23" s="10" customFormat="1" ht="16.5" customHeight="1">
      <c r="D75" s="43"/>
      <c r="E75" s="43"/>
      <c r="F75" s="43"/>
      <c r="G75" s="43"/>
      <c r="H75" s="43"/>
      <c r="I75" s="43"/>
      <c r="J75" s="43"/>
      <c r="K75" s="43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</row>
    <row r="76" spans="4:23" s="10" customFormat="1" ht="16.5" customHeight="1">
      <c r="D76" s="43"/>
      <c r="E76" s="43"/>
      <c r="F76" s="43"/>
      <c r="G76" s="43"/>
      <c r="H76" s="43"/>
      <c r="I76" s="43"/>
      <c r="J76" s="43"/>
      <c r="K76" s="43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</row>
    <row r="77" spans="4:23" s="10" customFormat="1" ht="16.5" customHeight="1">
      <c r="D77" s="43"/>
      <c r="E77" s="43"/>
      <c r="F77" s="43"/>
      <c r="G77" s="43"/>
      <c r="H77" s="43"/>
      <c r="I77" s="43"/>
      <c r="J77" s="43"/>
      <c r="K77" s="43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</row>
    <row r="78" spans="4:23" s="10" customFormat="1" ht="16.5" customHeight="1">
      <c r="D78" s="43"/>
      <c r="E78" s="43"/>
      <c r="F78" s="43"/>
      <c r="G78" s="43"/>
      <c r="H78" s="43"/>
      <c r="I78" s="43"/>
      <c r="J78" s="43"/>
      <c r="K78" s="43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</row>
    <row r="79" spans="4:23" s="10" customFormat="1" ht="16.5" customHeight="1">
      <c r="D79" s="43"/>
      <c r="E79" s="43"/>
      <c r="F79" s="43"/>
      <c r="G79" s="43"/>
      <c r="H79" s="43"/>
      <c r="I79" s="43"/>
      <c r="J79" s="43"/>
      <c r="K79" s="43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4:23" s="10" customFormat="1" ht="16.5" customHeight="1">
      <c r="D80" s="43"/>
      <c r="E80" s="43"/>
      <c r="F80" s="43"/>
      <c r="G80" s="43"/>
      <c r="H80" s="43"/>
      <c r="I80" s="43"/>
      <c r="J80" s="43"/>
      <c r="K80" s="43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spans="4:23" s="10" customFormat="1" ht="16.5" customHeight="1">
      <c r="D81" s="43"/>
      <c r="E81" s="43"/>
      <c r="F81" s="43"/>
      <c r="G81" s="43"/>
      <c r="H81" s="43"/>
      <c r="I81" s="43"/>
      <c r="J81" s="43"/>
      <c r="K81" s="43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spans="4:23" s="10" customFormat="1" ht="16.5" customHeight="1">
      <c r="D82" s="43"/>
      <c r="E82" s="43"/>
      <c r="F82" s="43"/>
      <c r="G82" s="43"/>
      <c r="H82" s="43"/>
      <c r="I82" s="43"/>
      <c r="J82" s="43"/>
      <c r="K82" s="43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spans="4:23" s="10" customFormat="1" ht="16.5" customHeight="1">
      <c r="D83" s="43"/>
      <c r="E83" s="43"/>
      <c r="F83" s="43"/>
      <c r="G83" s="43"/>
      <c r="H83" s="43"/>
      <c r="I83" s="43"/>
      <c r="J83" s="43"/>
      <c r="K83" s="43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spans="4:23" s="10" customFormat="1" ht="16.5" customHeight="1">
      <c r="D84" s="43"/>
      <c r="E84" s="43"/>
      <c r="F84" s="43"/>
      <c r="G84" s="43"/>
      <c r="H84" s="43"/>
      <c r="I84" s="43"/>
      <c r="J84" s="43"/>
      <c r="K84" s="43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spans="4:23" s="10" customFormat="1" ht="16.5" customHeight="1">
      <c r="D85" s="43"/>
      <c r="E85" s="43"/>
      <c r="F85" s="43"/>
      <c r="G85" s="43"/>
      <c r="H85" s="43"/>
      <c r="I85" s="43"/>
      <c r="J85" s="43"/>
      <c r="K85" s="43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spans="4:23" s="10" customFormat="1" ht="16.5" customHeight="1">
      <c r="D86" s="43"/>
      <c r="E86" s="43"/>
      <c r="F86" s="43"/>
      <c r="G86" s="43"/>
      <c r="H86" s="43"/>
      <c r="I86" s="43"/>
      <c r="J86" s="43"/>
      <c r="K86" s="43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spans="4:23" s="10" customFormat="1" ht="16.5" customHeight="1">
      <c r="D87" s="43"/>
      <c r="E87" s="43"/>
      <c r="F87" s="43"/>
      <c r="G87" s="43"/>
      <c r="H87" s="43"/>
      <c r="I87" s="43"/>
      <c r="J87" s="43"/>
      <c r="K87" s="43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spans="4:23" s="10" customFormat="1" ht="16.5" customHeight="1">
      <c r="D88" s="43"/>
      <c r="E88" s="43"/>
      <c r="F88" s="43"/>
      <c r="G88" s="43"/>
      <c r="H88" s="43"/>
      <c r="I88" s="43"/>
      <c r="J88" s="43"/>
      <c r="K88" s="43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spans="4:23" s="10" customFormat="1" ht="16.5" customHeight="1">
      <c r="D89" s="43"/>
      <c r="E89" s="43"/>
      <c r="F89" s="43"/>
      <c r="G89" s="43"/>
      <c r="H89" s="43"/>
      <c r="I89" s="43"/>
      <c r="J89" s="43"/>
      <c r="K89" s="43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spans="4:23" s="10" customFormat="1" ht="16.5" customHeight="1">
      <c r="D90" s="43"/>
      <c r="E90" s="43"/>
      <c r="F90" s="43"/>
      <c r="G90" s="43"/>
      <c r="H90" s="43"/>
      <c r="I90" s="43"/>
      <c r="J90" s="43"/>
      <c r="K90" s="43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4:23" s="10" customFormat="1" ht="16.5" customHeight="1">
      <c r="D91" s="43"/>
      <c r="E91" s="43"/>
      <c r="F91" s="43"/>
      <c r="G91" s="43"/>
      <c r="H91" s="43"/>
      <c r="I91" s="43"/>
      <c r="J91" s="43"/>
      <c r="K91" s="43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4:23" s="10" customFormat="1" ht="16.5" customHeight="1">
      <c r="D92" s="43"/>
      <c r="E92" s="43"/>
      <c r="F92" s="43"/>
      <c r="G92" s="43"/>
      <c r="H92" s="43"/>
      <c r="I92" s="43"/>
      <c r="J92" s="43"/>
      <c r="K92" s="43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4:23" s="10" customFormat="1" ht="16.5" customHeight="1">
      <c r="D93" s="43"/>
      <c r="E93" s="43"/>
      <c r="F93" s="43"/>
      <c r="G93" s="43"/>
      <c r="H93" s="43"/>
      <c r="I93" s="43"/>
      <c r="J93" s="43"/>
      <c r="K93" s="43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4:23" s="10" customFormat="1" ht="16.5" customHeight="1">
      <c r="D94" s="43"/>
      <c r="E94" s="43"/>
      <c r="F94" s="43"/>
      <c r="G94" s="43"/>
      <c r="H94" s="43"/>
      <c r="I94" s="43"/>
      <c r="J94" s="43"/>
      <c r="K94" s="43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4:23" s="10" customFormat="1" ht="16.5" customHeight="1">
      <c r="D95" s="43"/>
      <c r="E95" s="43"/>
      <c r="F95" s="43"/>
      <c r="G95" s="43"/>
      <c r="H95" s="43"/>
      <c r="I95" s="43"/>
      <c r="J95" s="43"/>
      <c r="K95" s="43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4:23" s="10" customFormat="1" ht="16.5" customHeight="1">
      <c r="D96" s="43"/>
      <c r="E96" s="43"/>
      <c r="F96" s="43"/>
      <c r="G96" s="43"/>
      <c r="H96" s="43"/>
      <c r="I96" s="43"/>
      <c r="J96" s="43"/>
      <c r="K96" s="43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4:23" s="10" customFormat="1" ht="16.5" customHeight="1">
      <c r="D97" s="43"/>
      <c r="E97" s="43"/>
      <c r="F97" s="43"/>
      <c r="G97" s="43"/>
      <c r="H97" s="43"/>
      <c r="I97" s="43"/>
      <c r="J97" s="43"/>
      <c r="K97" s="43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4:23" s="10" customFormat="1" ht="16.5" customHeight="1">
      <c r="D98" s="43"/>
      <c r="E98" s="43"/>
      <c r="F98" s="43"/>
      <c r="G98" s="43"/>
      <c r="H98" s="43"/>
      <c r="I98" s="43"/>
      <c r="J98" s="43"/>
      <c r="K98" s="43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4:23" s="10" customFormat="1" ht="16.5" customHeight="1">
      <c r="D99" s="43"/>
      <c r="E99" s="43"/>
      <c r="F99" s="43"/>
      <c r="G99" s="43"/>
      <c r="H99" s="43"/>
      <c r="I99" s="43"/>
      <c r="J99" s="43"/>
      <c r="K99" s="43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4:23" s="10" customFormat="1" ht="16.5" customHeight="1">
      <c r="D100" s="43"/>
      <c r="E100" s="43"/>
      <c r="F100" s="43"/>
      <c r="G100" s="43"/>
      <c r="H100" s="43"/>
      <c r="I100" s="43"/>
      <c r="J100" s="43"/>
      <c r="K100" s="43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4:23" s="10" customFormat="1" ht="21">
      <c r="D101" s="43"/>
      <c r="E101" s="43"/>
      <c r="F101" s="43"/>
      <c r="G101" s="43"/>
      <c r="H101" s="43"/>
      <c r="I101" s="43"/>
      <c r="J101" s="43"/>
      <c r="K101" s="43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4:23" s="10" customFormat="1" ht="21">
      <c r="D102" s="43"/>
      <c r="E102" s="43"/>
      <c r="F102" s="43"/>
      <c r="G102" s="43"/>
      <c r="H102" s="43"/>
      <c r="I102" s="43"/>
      <c r="J102" s="43"/>
      <c r="K102" s="43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4:23" s="10" customFormat="1" ht="21">
      <c r="D103" s="43"/>
      <c r="E103" s="43"/>
      <c r="F103" s="43"/>
      <c r="G103" s="43"/>
      <c r="H103" s="43"/>
      <c r="I103" s="43"/>
      <c r="J103" s="43"/>
      <c r="K103" s="43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4:23" s="10" customFormat="1" ht="21">
      <c r="D104" s="43"/>
      <c r="E104" s="43"/>
      <c r="F104" s="43"/>
      <c r="G104" s="43"/>
      <c r="H104" s="43"/>
      <c r="I104" s="43"/>
      <c r="J104" s="43"/>
      <c r="K104" s="43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4:23" s="10" customFormat="1" ht="21">
      <c r="D105" s="43"/>
      <c r="E105" s="43"/>
      <c r="F105" s="43"/>
      <c r="G105" s="43"/>
      <c r="H105" s="43"/>
      <c r="I105" s="43"/>
      <c r="J105" s="43"/>
      <c r="K105" s="43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4:23" s="10" customFormat="1" ht="21">
      <c r="D106" s="43"/>
      <c r="E106" s="43"/>
      <c r="F106" s="43"/>
      <c r="G106" s="43"/>
      <c r="H106" s="43"/>
      <c r="I106" s="43"/>
      <c r="J106" s="43"/>
      <c r="K106" s="43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4:23" s="10" customFormat="1" ht="21">
      <c r="D107" s="43"/>
      <c r="E107" s="43"/>
      <c r="F107" s="43"/>
      <c r="G107" s="43"/>
      <c r="H107" s="43"/>
      <c r="I107" s="43"/>
      <c r="J107" s="43"/>
      <c r="K107" s="43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4:23" s="10" customFormat="1" ht="21">
      <c r="D108" s="43"/>
      <c r="E108" s="43"/>
      <c r="F108" s="43"/>
      <c r="G108" s="43"/>
      <c r="H108" s="43"/>
      <c r="I108" s="43"/>
      <c r="J108" s="43"/>
      <c r="K108" s="43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4:23" s="10" customFormat="1" ht="21">
      <c r="D109" s="43"/>
      <c r="E109" s="43"/>
      <c r="F109" s="43"/>
      <c r="G109" s="43"/>
      <c r="H109" s="43"/>
      <c r="I109" s="43"/>
      <c r="J109" s="43"/>
      <c r="K109" s="43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4:23" s="10" customFormat="1" ht="21">
      <c r="D110" s="43"/>
      <c r="E110" s="43"/>
      <c r="F110" s="43"/>
      <c r="G110" s="43"/>
      <c r="H110" s="43"/>
      <c r="I110" s="43"/>
      <c r="J110" s="43"/>
      <c r="K110" s="43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4:23" s="10" customFormat="1" ht="21">
      <c r="D111" s="43"/>
      <c r="E111" s="43"/>
      <c r="F111" s="43"/>
      <c r="G111" s="43"/>
      <c r="H111" s="43"/>
      <c r="I111" s="43"/>
      <c r="J111" s="43"/>
      <c r="K111" s="43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4:23" s="10" customFormat="1" ht="21">
      <c r="D112" s="43"/>
      <c r="E112" s="43"/>
      <c r="F112" s="43"/>
      <c r="G112" s="43"/>
      <c r="H112" s="43"/>
      <c r="I112" s="43"/>
      <c r="J112" s="43"/>
      <c r="K112" s="43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4:23" s="10" customFormat="1" ht="21">
      <c r="D113" s="43"/>
      <c r="E113" s="43"/>
      <c r="F113" s="43"/>
      <c r="G113" s="43"/>
      <c r="H113" s="43"/>
      <c r="I113" s="43"/>
      <c r="J113" s="43"/>
      <c r="K113" s="43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4:23" s="10" customFormat="1" ht="21">
      <c r="D114" s="43"/>
      <c r="E114" s="43"/>
      <c r="F114" s="43"/>
      <c r="G114" s="43"/>
      <c r="H114" s="43"/>
      <c r="I114" s="43"/>
      <c r="J114" s="43"/>
      <c r="K114" s="43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4:23" s="10" customFormat="1" ht="21">
      <c r="D115" s="43"/>
      <c r="E115" s="43"/>
      <c r="F115" s="43"/>
      <c r="G115" s="43"/>
      <c r="H115" s="43"/>
      <c r="I115" s="43"/>
      <c r="J115" s="43"/>
      <c r="K115" s="43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4:23" s="10" customFormat="1" ht="21">
      <c r="D116" s="43"/>
      <c r="E116" s="43"/>
      <c r="F116" s="43"/>
      <c r="G116" s="43"/>
      <c r="H116" s="43"/>
      <c r="I116" s="43"/>
      <c r="J116" s="43"/>
      <c r="K116" s="43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4:23" s="10" customFormat="1" ht="21">
      <c r="D117" s="43"/>
      <c r="E117" s="43"/>
      <c r="F117" s="43"/>
      <c r="G117" s="43"/>
      <c r="H117" s="43"/>
      <c r="I117" s="43"/>
      <c r="J117" s="43"/>
      <c r="K117" s="43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4:23" s="10" customFormat="1" ht="21">
      <c r="D118" s="43"/>
      <c r="E118" s="43"/>
      <c r="F118" s="43"/>
      <c r="G118" s="43"/>
      <c r="H118" s="43"/>
      <c r="I118" s="43"/>
      <c r="J118" s="43"/>
      <c r="K118" s="43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4:23" s="10" customFormat="1" ht="21">
      <c r="D119" s="43"/>
      <c r="E119" s="43"/>
      <c r="F119" s="43"/>
      <c r="G119" s="43"/>
      <c r="H119" s="43"/>
      <c r="I119" s="43"/>
      <c r="J119" s="43"/>
      <c r="K119" s="43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4:23" s="10" customFormat="1" ht="21">
      <c r="D120" s="43"/>
      <c r="E120" s="43"/>
      <c r="F120" s="43"/>
      <c r="G120" s="43"/>
      <c r="H120" s="43"/>
      <c r="I120" s="43"/>
      <c r="J120" s="43"/>
      <c r="K120" s="43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4:23" s="10" customFormat="1" ht="21">
      <c r="D121" s="43"/>
      <c r="E121" s="43"/>
      <c r="F121" s="43"/>
      <c r="G121" s="43"/>
      <c r="H121" s="43"/>
      <c r="I121" s="43"/>
      <c r="J121" s="43"/>
      <c r="K121" s="43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4:23" s="10" customFormat="1" ht="21">
      <c r="D122" s="43"/>
      <c r="E122" s="43"/>
      <c r="F122" s="43"/>
      <c r="G122" s="43"/>
      <c r="H122" s="43"/>
      <c r="I122" s="43"/>
      <c r="J122" s="43"/>
      <c r="K122" s="43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4:23" s="10" customFormat="1" ht="21">
      <c r="D123" s="43"/>
      <c r="E123" s="43"/>
      <c r="F123" s="43"/>
      <c r="G123" s="43"/>
      <c r="H123" s="43"/>
      <c r="I123" s="43"/>
      <c r="J123" s="43"/>
      <c r="K123" s="43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4:23" s="10" customFormat="1" ht="21">
      <c r="D124" s="43"/>
      <c r="E124" s="43"/>
      <c r="F124" s="43"/>
      <c r="G124" s="43"/>
      <c r="H124" s="43"/>
      <c r="I124" s="43"/>
      <c r="J124" s="43"/>
      <c r="K124" s="43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4:23" s="10" customFormat="1" ht="21">
      <c r="D125" s="43"/>
      <c r="E125" s="43"/>
      <c r="F125" s="43"/>
      <c r="G125" s="43"/>
      <c r="H125" s="43"/>
      <c r="I125" s="43"/>
      <c r="J125" s="43"/>
      <c r="K125" s="43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4:23" s="10" customFormat="1" ht="21">
      <c r="D126" s="43"/>
      <c r="E126" s="43"/>
      <c r="F126" s="43"/>
      <c r="G126" s="43"/>
      <c r="H126" s="43"/>
      <c r="I126" s="43"/>
      <c r="J126" s="43"/>
      <c r="K126" s="43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4:23" s="10" customFormat="1" ht="21">
      <c r="D127" s="43"/>
      <c r="E127" s="43"/>
      <c r="F127" s="43"/>
      <c r="G127" s="43"/>
      <c r="H127" s="43"/>
      <c r="I127" s="43"/>
      <c r="J127" s="43"/>
      <c r="K127" s="43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4:23" s="10" customFormat="1" ht="21">
      <c r="D128" s="43"/>
      <c r="E128" s="43"/>
      <c r="F128" s="43"/>
      <c r="G128" s="43"/>
      <c r="H128" s="43"/>
      <c r="I128" s="43"/>
      <c r="J128" s="43"/>
      <c r="K128" s="43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4:23" s="10" customFormat="1" ht="21">
      <c r="D129" s="43"/>
      <c r="E129" s="43"/>
      <c r="F129" s="43"/>
      <c r="G129" s="43"/>
      <c r="H129" s="43"/>
      <c r="I129" s="43"/>
      <c r="J129" s="43"/>
      <c r="K129" s="43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4:23" s="10" customFormat="1" ht="21">
      <c r="D130" s="43"/>
      <c r="E130" s="43"/>
      <c r="F130" s="43"/>
      <c r="G130" s="43"/>
      <c r="H130" s="43"/>
      <c r="I130" s="43"/>
      <c r="J130" s="43"/>
      <c r="K130" s="43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13:23" ht="21"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13:23" ht="21"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</sheetData>
  <sheetProtection formatCells="0" formatColumns="0" formatRows="0" insertHyperlinks="0" sort="0"/>
  <protectedRanges>
    <protectedRange sqref="D6:H51" name="ช่วง1"/>
    <protectedRange sqref="M2" name="ช่วง1_2"/>
    <protectedRange sqref="A2:L2" name="ช่วง1_4"/>
    <protectedRange sqref="C30:C38 B43:C45 B6:C29" name="ช่วง1_5"/>
  </protectedRanges>
  <mergeCells count="30">
    <mergeCell ref="A2:L2"/>
    <mergeCell ref="A1:K1"/>
    <mergeCell ref="V17:V18"/>
    <mergeCell ref="U7:U8"/>
    <mergeCell ref="D3:K3"/>
    <mergeCell ref="K4:K5"/>
    <mergeCell ref="M7:M8"/>
    <mergeCell ref="B5:C5"/>
    <mergeCell ref="A4:C4"/>
    <mergeCell ref="A3:C3"/>
    <mergeCell ref="W7:W8"/>
    <mergeCell ref="V7:V8"/>
    <mergeCell ref="W17:W18"/>
    <mergeCell ref="V9:V10"/>
    <mergeCell ref="U11:U12"/>
    <mergeCell ref="V11:V12"/>
    <mergeCell ref="U17:U18"/>
    <mergeCell ref="W9:W10"/>
    <mergeCell ref="U13:U14"/>
    <mergeCell ref="V13:V14"/>
    <mergeCell ref="U9:U10"/>
    <mergeCell ref="W11:W12"/>
    <mergeCell ref="M15:M16"/>
    <mergeCell ref="U15:U16"/>
    <mergeCell ref="V15:V16"/>
    <mergeCell ref="W15:W16"/>
    <mergeCell ref="M9:M10"/>
    <mergeCell ref="M13:M14"/>
    <mergeCell ref="M11:M12"/>
    <mergeCell ref="W13:W1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9"/>
  <sheetViews>
    <sheetView zoomScaleSheetLayoutView="100" workbookViewId="0" topLeftCell="D4">
      <selection activeCell="W11" sqref="W11:W12"/>
    </sheetView>
  </sheetViews>
  <sheetFormatPr defaultColWidth="9.00390625" defaultRowHeight="14.25"/>
  <cols>
    <col min="1" max="1" width="3.875" style="145" customWidth="1"/>
    <col min="2" max="2" width="11.875" style="145" customWidth="1"/>
    <col min="3" max="3" width="12.50390625" style="145" customWidth="1"/>
    <col min="4" max="4" width="8.875" style="146" customWidth="1"/>
    <col min="5" max="5" width="10.875" style="147" customWidth="1"/>
    <col min="6" max="6" width="10.50390625" style="147" customWidth="1"/>
    <col min="7" max="7" width="8.25390625" style="146" customWidth="1"/>
    <col min="8" max="8" width="5.75390625" style="148" customWidth="1"/>
    <col min="9" max="9" width="6.75390625" style="148" customWidth="1"/>
    <col min="10" max="10" width="8.375" style="148" customWidth="1"/>
    <col min="11" max="11" width="0.12890625" style="1" customWidth="1"/>
    <col min="12" max="12" width="9.00390625" style="1" hidden="1" customWidth="1"/>
    <col min="13" max="13" width="9.00390625" style="1" customWidth="1"/>
    <col min="14" max="14" width="5.375" style="145" customWidth="1"/>
    <col min="15" max="15" width="9.00390625" style="145" customWidth="1"/>
    <col min="16" max="16" width="7.875" style="145" customWidth="1"/>
    <col min="17" max="17" width="6.75390625" style="145" customWidth="1"/>
    <col min="18" max="18" width="5.75390625" style="145" customWidth="1"/>
    <col min="19" max="19" width="6.625" style="145" customWidth="1"/>
    <col min="20" max="20" width="7.00390625" style="145" customWidth="1"/>
    <col min="21" max="21" width="9.50390625" style="145" customWidth="1"/>
    <col min="22" max="22" width="6.875" style="145" customWidth="1"/>
    <col min="23" max="23" width="8.00390625" style="145" customWidth="1"/>
    <col min="24" max="24" width="9.75390625" style="145" customWidth="1"/>
    <col min="25" max="16384" width="9.00390625" style="1" customWidth="1"/>
  </cols>
  <sheetData>
    <row r="1" spans="1:10" ht="21.75">
      <c r="A1" s="186" t="s">
        <v>95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24" s="4" customFormat="1" ht="27.75" customHeight="1">
      <c r="A2" s="187" t="s">
        <v>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N2" s="286" t="s">
        <v>60</v>
      </c>
      <c r="O2" s="287"/>
      <c r="P2" s="287"/>
      <c r="Q2" s="287"/>
      <c r="R2" s="287"/>
      <c r="S2" s="287"/>
      <c r="T2" s="287"/>
      <c r="U2" s="287"/>
      <c r="V2" s="287"/>
      <c r="W2" s="287"/>
      <c r="X2" s="287"/>
    </row>
    <row r="3" spans="1:15" ht="21.75" customHeight="1">
      <c r="A3" s="183" t="s">
        <v>37</v>
      </c>
      <c r="B3" s="184"/>
      <c r="C3" s="185"/>
      <c r="D3" s="188" t="s">
        <v>34</v>
      </c>
      <c r="E3" s="189"/>
      <c r="F3" s="189"/>
      <c r="G3" s="189"/>
      <c r="H3" s="190"/>
      <c r="I3" s="190"/>
      <c r="J3" s="191"/>
      <c r="K3" s="58"/>
      <c r="L3" s="58"/>
      <c r="O3" s="286" t="s">
        <v>47</v>
      </c>
    </row>
    <row r="4" spans="1:24" s="2" customFormat="1" ht="21" customHeight="1">
      <c r="A4" s="183" t="s">
        <v>38</v>
      </c>
      <c r="B4" s="184"/>
      <c r="C4" s="185"/>
      <c r="D4" s="107">
        <v>5.1</v>
      </c>
      <c r="E4" s="107">
        <v>5.2</v>
      </c>
      <c r="F4" s="107">
        <v>5.3</v>
      </c>
      <c r="G4" s="108">
        <v>5.4</v>
      </c>
      <c r="H4" s="109"/>
      <c r="I4" s="110"/>
      <c r="J4" s="192" t="s">
        <v>44</v>
      </c>
      <c r="K4" s="59"/>
      <c r="L4" s="59"/>
      <c r="N4" s="142"/>
      <c r="O4" s="286" t="s">
        <v>46</v>
      </c>
      <c r="P4" s="142"/>
      <c r="Q4" s="142"/>
      <c r="R4" s="142"/>
      <c r="S4" s="142"/>
      <c r="T4" s="142"/>
      <c r="U4" s="142"/>
      <c r="V4" s="142"/>
      <c r="W4" s="142"/>
      <c r="X4" s="142"/>
    </row>
    <row r="5" spans="1:24" s="4" customFormat="1" ht="126" customHeight="1">
      <c r="A5" s="111" t="s">
        <v>0</v>
      </c>
      <c r="B5" s="181" t="s">
        <v>1</v>
      </c>
      <c r="C5" s="182"/>
      <c r="D5" s="112" t="s">
        <v>19</v>
      </c>
      <c r="E5" s="113" t="s">
        <v>18</v>
      </c>
      <c r="F5" s="113" t="s">
        <v>17</v>
      </c>
      <c r="G5" s="112" t="s">
        <v>16</v>
      </c>
      <c r="H5" s="114" t="s">
        <v>27</v>
      </c>
      <c r="I5" s="115" t="s">
        <v>43</v>
      </c>
      <c r="J5" s="193"/>
      <c r="K5" s="60"/>
      <c r="L5" s="60"/>
      <c r="N5" s="288" t="s">
        <v>41</v>
      </c>
      <c r="O5" s="288"/>
      <c r="P5" s="289"/>
      <c r="Q5" s="289"/>
      <c r="R5" s="289"/>
      <c r="S5" s="289"/>
      <c r="T5" s="289"/>
      <c r="U5" s="289"/>
      <c r="V5" s="290"/>
      <c r="W5" s="290"/>
      <c r="X5" s="290"/>
    </row>
    <row r="6" spans="1:24" s="2" customFormat="1" ht="18" customHeight="1">
      <c r="A6" s="116">
        <f>IF('มฐ.1'!A6="","",'มฐ.1'!A6)</f>
        <v>1</v>
      </c>
      <c r="B6" s="117" t="s">
        <v>98</v>
      </c>
      <c r="C6" s="118" t="s">
        <v>99</v>
      </c>
      <c r="D6" s="107">
        <v>0</v>
      </c>
      <c r="E6" s="107">
        <v>0</v>
      </c>
      <c r="F6" s="107">
        <v>0</v>
      </c>
      <c r="G6" s="107"/>
      <c r="H6" s="116">
        <f aca="true" t="shared" si="0" ref="H6:H15">SUM(D6:G6)</f>
        <v>0</v>
      </c>
      <c r="I6" s="119">
        <f>IF(G6="",H6/3,H6/4)</f>
        <v>0</v>
      </c>
      <c r="J6" s="116" t="str">
        <f>IF(A6="","",IF(OR(D6=1,E6=1,F6=1,G6=1,I6&lt;1.2),"1",IF(I6&gt;=3.6,"5",IF(I6&gt;=2.8,"4",IF(I6&gt;=2,"3",IF(I6&gt;=1.2,"2"))))))</f>
        <v>1</v>
      </c>
      <c r="K6" s="59"/>
      <c r="L6" s="59"/>
      <c r="N6" s="291"/>
      <c r="O6" s="292" t="s">
        <v>28</v>
      </c>
      <c r="P6" s="293" t="s">
        <v>55</v>
      </c>
      <c r="Q6" s="293" t="s">
        <v>56</v>
      </c>
      <c r="R6" s="294" t="s">
        <v>57</v>
      </c>
      <c r="S6" s="294" t="s">
        <v>58</v>
      </c>
      <c r="T6" s="295" t="s">
        <v>59</v>
      </c>
      <c r="U6" s="296" t="s">
        <v>42</v>
      </c>
      <c r="V6" s="297" t="s">
        <v>30</v>
      </c>
      <c r="W6" s="297" t="s">
        <v>31</v>
      </c>
      <c r="X6" s="298" t="s">
        <v>28</v>
      </c>
    </row>
    <row r="7" spans="1:24" s="2" customFormat="1" ht="18" customHeight="1">
      <c r="A7" s="116">
        <f>IF('มฐ.1'!A7="","",'มฐ.1'!A7)</f>
        <v>2</v>
      </c>
      <c r="B7" s="117" t="s">
        <v>100</v>
      </c>
      <c r="C7" s="118" t="s">
        <v>101</v>
      </c>
      <c r="D7" s="107">
        <v>0</v>
      </c>
      <c r="E7" s="107">
        <v>0</v>
      </c>
      <c r="F7" s="107">
        <v>0</v>
      </c>
      <c r="G7" s="120"/>
      <c r="H7" s="116">
        <f t="shared" si="0"/>
        <v>0</v>
      </c>
      <c r="I7" s="119">
        <f aca="true" t="shared" si="1" ref="I7:I36">IF(G7="",H7/3,H7/4)</f>
        <v>0</v>
      </c>
      <c r="J7" s="116" t="str">
        <f aca="true" t="shared" si="2" ref="J7:J52">IF(A7="","",IF(OR(D7=1,E7=1,F7=1,G7=1,I7&lt;1.2),"1",IF(I7&gt;=3.6,"5",IF(I7&gt;=2.8,"4",IF(I7&gt;=2,"3",IF(I7&gt;=1.2,"2"))))))</f>
        <v>1</v>
      </c>
      <c r="K7" s="59"/>
      <c r="L7" s="59"/>
      <c r="N7" s="299">
        <v>5.1</v>
      </c>
      <c r="O7" s="300" t="s">
        <v>39</v>
      </c>
      <c r="P7" s="116">
        <f>COUNTIF($D$6:$D$51,1)</f>
        <v>0</v>
      </c>
      <c r="Q7" s="116">
        <f>COUNTIF($D$6:$D$51,2)</f>
        <v>0</v>
      </c>
      <c r="R7" s="116">
        <f>COUNTIF($D$6:$D$51,3)</f>
        <v>0</v>
      </c>
      <c r="S7" s="116">
        <f>COUNTIF($D$6:$D$51,4)</f>
        <v>0</v>
      </c>
      <c r="T7" s="116">
        <f>COUNTIF($D$6:$D$51,5)</f>
        <v>0</v>
      </c>
      <c r="U7" s="293">
        <f>SUM(R7:T7)</f>
        <v>0</v>
      </c>
      <c r="V7" s="301">
        <v>1</v>
      </c>
      <c r="W7" s="302">
        <f>IF(U8&gt;=80,1,IF(U8&gt;=70,0.8,IF(U8&gt;=60,0.6,IF(U8&gt;=50,0.4,IF(U8&lt;50,0.2)))))</f>
        <v>0.2</v>
      </c>
      <c r="X7" s="302" t="str">
        <f>IF(W7&gt;=0.9,"5",IF(W7&gt;=0.75,"4",IF(W7&gt;=0.6,"3",IF(W7&gt;=0.4,"2",IF(W7&lt;0.4,"1")))))</f>
        <v>1</v>
      </c>
    </row>
    <row r="8" spans="1:24" s="2" customFormat="1" ht="18" customHeight="1">
      <c r="A8" s="116">
        <f>IF('มฐ.1'!A8="","",'มฐ.1'!A8)</f>
        <v>3</v>
      </c>
      <c r="B8" s="117" t="s">
        <v>102</v>
      </c>
      <c r="C8" s="118" t="s">
        <v>103</v>
      </c>
      <c r="D8" s="107">
        <v>0</v>
      </c>
      <c r="E8" s="107">
        <v>0</v>
      </c>
      <c r="F8" s="107">
        <v>0</v>
      </c>
      <c r="G8" s="120"/>
      <c r="H8" s="116">
        <f t="shared" si="0"/>
        <v>0</v>
      </c>
      <c r="I8" s="119">
        <f t="shared" si="1"/>
        <v>0</v>
      </c>
      <c r="J8" s="116" t="str">
        <f t="shared" si="2"/>
        <v>1</v>
      </c>
      <c r="K8" s="59"/>
      <c r="L8" s="59"/>
      <c r="N8" s="303"/>
      <c r="O8" s="300" t="s">
        <v>40</v>
      </c>
      <c r="P8" s="119">
        <f aca="true" t="shared" si="3" ref="P8:U8">ROUND(P7*100/MAX($A$6:$A$51),2)</f>
        <v>0</v>
      </c>
      <c r="Q8" s="119">
        <f t="shared" si="3"/>
        <v>0</v>
      </c>
      <c r="R8" s="119">
        <f t="shared" si="3"/>
        <v>0</v>
      </c>
      <c r="S8" s="119">
        <f t="shared" si="3"/>
        <v>0</v>
      </c>
      <c r="T8" s="119">
        <f t="shared" si="3"/>
        <v>0</v>
      </c>
      <c r="U8" s="119">
        <f t="shared" si="3"/>
        <v>0</v>
      </c>
      <c r="V8" s="304"/>
      <c r="W8" s="305" t="str">
        <f>IF(W5&gt;=90,"5",IF(W5&gt;=75,"4",IF(W5&gt;=60,"3",IF(W5&gt;=50,"2",IF(W5&lt;50,"1")))))</f>
        <v>1</v>
      </c>
      <c r="X8" s="305" t="str">
        <f>IF(X5&gt;=90,"5",IF(X5&gt;=75,"4",IF(X5&gt;=60,"3",IF(X5&gt;=50,"2",IF(X5&lt;50,"1")))))</f>
        <v>1</v>
      </c>
    </row>
    <row r="9" spans="1:24" s="2" customFormat="1" ht="18" customHeight="1">
      <c r="A9" s="116">
        <f>IF('มฐ.1'!A9="","",'มฐ.1'!A9)</f>
        <v>4</v>
      </c>
      <c r="B9" s="117" t="s">
        <v>104</v>
      </c>
      <c r="C9" s="118" t="s">
        <v>105</v>
      </c>
      <c r="D9" s="107">
        <v>0</v>
      </c>
      <c r="E9" s="107">
        <v>0</v>
      </c>
      <c r="F9" s="107">
        <v>0</v>
      </c>
      <c r="G9" s="120"/>
      <c r="H9" s="116">
        <f t="shared" si="0"/>
        <v>0</v>
      </c>
      <c r="I9" s="119">
        <f t="shared" si="1"/>
        <v>0</v>
      </c>
      <c r="J9" s="116" t="str">
        <f t="shared" si="2"/>
        <v>1</v>
      </c>
      <c r="K9" s="59"/>
      <c r="L9" s="59"/>
      <c r="N9" s="299">
        <v>5.2</v>
      </c>
      <c r="O9" s="300" t="s">
        <v>39</v>
      </c>
      <c r="P9" s="293">
        <f>COUNTIF($E$6:$E$51,1)</f>
        <v>0</v>
      </c>
      <c r="Q9" s="293">
        <f>COUNTIF($E$6:$E$51,2)</f>
        <v>0</v>
      </c>
      <c r="R9" s="293">
        <f>COUNTIF($E$6:$E$51,3)</f>
        <v>0</v>
      </c>
      <c r="S9" s="293">
        <f>COUNTIF($E$6:$E$51,4)</f>
        <v>0</v>
      </c>
      <c r="T9" s="306">
        <f>COUNTIF($E$6:$E$51,5)</f>
        <v>0</v>
      </c>
      <c r="U9" s="293">
        <f>SUM(R9:T9)</f>
        <v>0</v>
      </c>
      <c r="V9" s="301">
        <v>1</v>
      </c>
      <c r="W9" s="302">
        <f>IF(U10&gt;=80,1,IF(U10&gt;=70,0.8,IF(U10&gt;=60,0.6,IF(U10&gt;=50,0.4,IF(U10&lt;50,0.2)))))</f>
        <v>0.2</v>
      </c>
      <c r="X9" s="302" t="str">
        <f>IF(W9&gt;=0.9,"5",IF(W9&gt;=0.75,"4",IF(W9&gt;=0.6,"3",IF(W9&gt;=0.4,"2",IF(W9&lt;0.4,"1")))))</f>
        <v>1</v>
      </c>
    </row>
    <row r="10" spans="1:24" s="2" customFormat="1" ht="18" customHeight="1" thickBot="1">
      <c r="A10" s="116">
        <f>IF('มฐ.1'!A10="","",'มฐ.1'!A10)</f>
        <v>5</v>
      </c>
      <c r="B10" s="121" t="s">
        <v>106</v>
      </c>
      <c r="C10" s="122" t="s">
        <v>107</v>
      </c>
      <c r="D10" s="107">
        <v>0</v>
      </c>
      <c r="E10" s="107">
        <v>0</v>
      </c>
      <c r="F10" s="107">
        <v>0</v>
      </c>
      <c r="G10" s="120"/>
      <c r="H10" s="116">
        <f t="shared" si="0"/>
        <v>0</v>
      </c>
      <c r="I10" s="119">
        <f t="shared" si="1"/>
        <v>0</v>
      </c>
      <c r="J10" s="116" t="str">
        <f t="shared" si="2"/>
        <v>1</v>
      </c>
      <c r="K10" s="59"/>
      <c r="L10" s="59"/>
      <c r="N10" s="303"/>
      <c r="O10" s="300" t="s">
        <v>40</v>
      </c>
      <c r="P10" s="119">
        <f aca="true" t="shared" si="4" ref="P10:U10">ROUND(P9*100/MAX($A$6:$A$51),2)</f>
        <v>0</v>
      </c>
      <c r="Q10" s="119">
        <f t="shared" si="4"/>
        <v>0</v>
      </c>
      <c r="R10" s="119">
        <f t="shared" si="4"/>
        <v>0</v>
      </c>
      <c r="S10" s="119">
        <f t="shared" si="4"/>
        <v>0</v>
      </c>
      <c r="T10" s="307">
        <f t="shared" si="4"/>
        <v>0</v>
      </c>
      <c r="U10" s="119">
        <f t="shared" si="4"/>
        <v>0</v>
      </c>
      <c r="V10" s="304"/>
      <c r="W10" s="305" t="str">
        <f>IF(W7&gt;=90,"5",IF(W7&gt;=75,"4",IF(W7&gt;=60,"3",IF(W7&gt;=50,"2",IF(W7&lt;50,"1")))))</f>
        <v>1</v>
      </c>
      <c r="X10" s="305" t="str">
        <f>IF(X7&gt;=90,"5",IF(X7&gt;=75,"4",IF(X7&gt;=60,"3",IF(X7&gt;=50,"2",IF(X7&lt;50,"1")))))</f>
        <v>5</v>
      </c>
    </row>
    <row r="11" spans="1:24" s="2" customFormat="1" ht="18" customHeight="1">
      <c r="A11" s="116">
        <f>IF('มฐ.1'!A11="","",'มฐ.1'!A11)</f>
        <v>6</v>
      </c>
      <c r="B11" s="123" t="s">
        <v>108</v>
      </c>
      <c r="C11" s="124" t="s">
        <v>109</v>
      </c>
      <c r="D11" s="107">
        <v>0</v>
      </c>
      <c r="E11" s="107">
        <v>0</v>
      </c>
      <c r="F11" s="107">
        <v>0</v>
      </c>
      <c r="G11" s="120"/>
      <c r="H11" s="116">
        <f t="shared" si="0"/>
        <v>0</v>
      </c>
      <c r="I11" s="119">
        <f t="shared" si="1"/>
        <v>0</v>
      </c>
      <c r="J11" s="116" t="str">
        <f t="shared" si="2"/>
        <v>1</v>
      </c>
      <c r="K11" s="59"/>
      <c r="L11" s="59"/>
      <c r="N11" s="299">
        <v>5.3</v>
      </c>
      <c r="O11" s="300" t="s">
        <v>39</v>
      </c>
      <c r="P11" s="293">
        <f>COUNTIF($F$6:$F$51,1)</f>
        <v>0</v>
      </c>
      <c r="Q11" s="293">
        <f>COUNTIF($F$6:$F$51,2)</f>
        <v>0</v>
      </c>
      <c r="R11" s="293">
        <f>COUNTIF($F$6:$F$51,3)</f>
        <v>0</v>
      </c>
      <c r="S11" s="293">
        <f>COUNTIF($F$6:$F$51,4)</f>
        <v>0</v>
      </c>
      <c r="T11" s="306">
        <f>COUNTIF($F$6:$F$51,5)</f>
        <v>0</v>
      </c>
      <c r="U11" s="293">
        <f>SUM(R11:T11)</f>
        <v>0</v>
      </c>
      <c r="V11" s="301">
        <v>2</v>
      </c>
      <c r="W11" s="302">
        <f>IF(U12&gt;=80,2,IF(U12&gt;=70,1.6,IF(U12&gt;=60,1.2,IF(U12&gt;=50,0.8,IF(U12&lt;50,0.4)))))</f>
        <v>0.4</v>
      </c>
      <c r="X11" s="302" t="str">
        <f>IF(W11&gt;=2,"5",IF(W11&gt;=1.6,"4",IF(W11&gt;=1.2,"3",IF(W11&gt;=0.8,"2",IF(W11&lt;0.8,"1")))))</f>
        <v>1</v>
      </c>
    </row>
    <row r="12" spans="1:24" s="2" customFormat="1" ht="18" customHeight="1">
      <c r="A12" s="116">
        <f>IF('มฐ.1'!A12="","",'มฐ.1'!A12)</f>
        <v>7</v>
      </c>
      <c r="B12" s="117" t="s">
        <v>110</v>
      </c>
      <c r="C12" s="118" t="s">
        <v>111</v>
      </c>
      <c r="D12" s="107">
        <v>0</v>
      </c>
      <c r="E12" s="107">
        <v>0</v>
      </c>
      <c r="F12" s="107">
        <v>0</v>
      </c>
      <c r="G12" s="120"/>
      <c r="H12" s="116">
        <f t="shared" si="0"/>
        <v>0</v>
      </c>
      <c r="I12" s="119">
        <f t="shared" si="1"/>
        <v>0</v>
      </c>
      <c r="J12" s="116" t="str">
        <f t="shared" si="2"/>
        <v>1</v>
      </c>
      <c r="K12" s="59"/>
      <c r="L12" s="59"/>
      <c r="N12" s="303"/>
      <c r="O12" s="300" t="s">
        <v>40</v>
      </c>
      <c r="P12" s="119">
        <f aca="true" t="shared" si="5" ref="P12:U12">ROUND(P11*100/MAX($A$6:$A$51),2)</f>
        <v>0</v>
      </c>
      <c r="Q12" s="119">
        <f t="shared" si="5"/>
        <v>0</v>
      </c>
      <c r="R12" s="119">
        <f t="shared" si="5"/>
        <v>0</v>
      </c>
      <c r="S12" s="119">
        <f t="shared" si="5"/>
        <v>0</v>
      </c>
      <c r="T12" s="307">
        <f t="shared" si="5"/>
        <v>0</v>
      </c>
      <c r="U12" s="119">
        <f t="shared" si="5"/>
        <v>0</v>
      </c>
      <c r="V12" s="304"/>
      <c r="W12" s="305"/>
      <c r="X12" s="305" t="str">
        <f>IF(X9&gt;=90,"5",IF(X9&gt;=75,"4",IF(X9&gt;=60,"3",IF(X9&gt;=50,"2",IF(X9&lt;50,"1")))))</f>
        <v>5</v>
      </c>
    </row>
    <row r="13" spans="1:24" s="2" customFormat="1" ht="18" customHeight="1">
      <c r="A13" s="116">
        <f>IF('มฐ.1'!A13="","",'มฐ.1'!A13)</f>
        <v>8</v>
      </c>
      <c r="B13" s="117" t="s">
        <v>112</v>
      </c>
      <c r="C13" s="118" t="s">
        <v>113</v>
      </c>
      <c r="D13" s="107">
        <v>0</v>
      </c>
      <c r="E13" s="107">
        <v>0</v>
      </c>
      <c r="F13" s="107">
        <v>0</v>
      </c>
      <c r="G13" s="120"/>
      <c r="H13" s="116">
        <f t="shared" si="0"/>
        <v>0</v>
      </c>
      <c r="I13" s="119">
        <f t="shared" si="1"/>
        <v>0</v>
      </c>
      <c r="J13" s="116" t="str">
        <f t="shared" si="2"/>
        <v>1</v>
      </c>
      <c r="K13" s="59"/>
      <c r="L13" s="59"/>
      <c r="N13" s="299">
        <v>5.4</v>
      </c>
      <c r="O13" s="300" t="s">
        <v>39</v>
      </c>
      <c r="P13" s="293">
        <f>COUNTIF($G$6:$G$51,1)</f>
        <v>0</v>
      </c>
      <c r="Q13" s="293">
        <f>COUNTIF($G$6:$G$51,2)</f>
        <v>0</v>
      </c>
      <c r="R13" s="293">
        <f>COUNTIF($G$6:$G$51,3)</f>
        <v>0</v>
      </c>
      <c r="S13" s="293">
        <f>COUNTIF($G$6:$G$51,4)</f>
        <v>0</v>
      </c>
      <c r="T13" s="306">
        <f>COUNTIF($G$6:$G$51,5)</f>
        <v>0</v>
      </c>
      <c r="U13" s="293">
        <f>SUM(R13:T13)</f>
        <v>0</v>
      </c>
      <c r="V13" s="301">
        <f>IF(G6="",0,1)</f>
        <v>0</v>
      </c>
      <c r="W13" s="302">
        <f>IF(V13=0,"",IF(U14&gt;=80,1,IF(U14&gt;=70,0.8,IF(U14&gt;=60,0.6,IF(U14&gt;=50,0.4,IF(U14&lt;50,0.2))))))</f>
      </c>
      <c r="X13" s="302">
        <f>IF(V13=0,"",IF(W13&gt;=0.9,"5",IF(W13&gt;=0.75,"4",IF(W13&gt;=0.6,"3",IF(W13&gt;=0.4,"2",IF(W13&lt;0.4,"1",))))))</f>
      </c>
    </row>
    <row r="14" spans="1:24" s="2" customFormat="1" ht="18" customHeight="1">
      <c r="A14" s="116">
        <f>IF('มฐ.1'!A14="","",'มฐ.1'!A14)</f>
        <v>9</v>
      </c>
      <c r="B14" s="117" t="s">
        <v>114</v>
      </c>
      <c r="C14" s="118" t="s">
        <v>115</v>
      </c>
      <c r="D14" s="107">
        <v>0</v>
      </c>
      <c r="E14" s="107">
        <v>0</v>
      </c>
      <c r="F14" s="107">
        <v>0</v>
      </c>
      <c r="G14" s="120"/>
      <c r="H14" s="116">
        <f t="shared" si="0"/>
        <v>0</v>
      </c>
      <c r="I14" s="119">
        <f t="shared" si="1"/>
        <v>0</v>
      </c>
      <c r="J14" s="116" t="str">
        <f t="shared" si="2"/>
        <v>1</v>
      </c>
      <c r="K14" s="59"/>
      <c r="L14" s="59"/>
      <c r="N14" s="303"/>
      <c r="O14" s="300" t="s">
        <v>40</v>
      </c>
      <c r="P14" s="119">
        <f aca="true" t="shared" si="6" ref="P14:U14">ROUND(P13*100/MAX($A$6:$A$51),2)</f>
        <v>0</v>
      </c>
      <c r="Q14" s="119">
        <f t="shared" si="6"/>
        <v>0</v>
      </c>
      <c r="R14" s="119">
        <f t="shared" si="6"/>
        <v>0</v>
      </c>
      <c r="S14" s="119">
        <f t="shared" si="6"/>
        <v>0</v>
      </c>
      <c r="T14" s="307">
        <f t="shared" si="6"/>
        <v>0</v>
      </c>
      <c r="U14" s="119">
        <f t="shared" si="6"/>
        <v>0</v>
      </c>
      <c r="V14" s="304"/>
      <c r="W14" s="305" t="str">
        <f>IF(W11&gt;=90,"5",IF(W11&gt;=75,"4",IF(W11&gt;=60,"3",IF(W11&gt;=50,"2",IF(W11&lt;50,"1")))))</f>
        <v>1</v>
      </c>
      <c r="X14" s="305" t="str">
        <f>IF(X11&gt;=90,"5",IF(X11&gt;=75,"4",IF(X11&gt;=60,"3",IF(X11&gt;=50,"2",IF(X11&lt;50,"1")))))</f>
        <v>5</v>
      </c>
    </row>
    <row r="15" spans="1:24" s="2" customFormat="1" ht="18" customHeight="1" thickBot="1">
      <c r="A15" s="116">
        <f>IF('มฐ.1'!A15="","",'มฐ.1'!A15)</f>
        <v>10</v>
      </c>
      <c r="B15" s="121" t="s">
        <v>116</v>
      </c>
      <c r="C15" s="122" t="s">
        <v>117</v>
      </c>
      <c r="D15" s="107">
        <v>0</v>
      </c>
      <c r="E15" s="107">
        <v>0</v>
      </c>
      <c r="F15" s="107">
        <v>0</v>
      </c>
      <c r="G15" s="120"/>
      <c r="H15" s="116">
        <f t="shared" si="0"/>
        <v>0</v>
      </c>
      <c r="I15" s="119">
        <f t="shared" si="1"/>
        <v>0</v>
      </c>
      <c r="J15" s="116" t="str">
        <f t="shared" si="2"/>
        <v>1</v>
      </c>
      <c r="K15" s="59"/>
      <c r="L15" s="59"/>
      <c r="N15" s="308" t="s">
        <v>49</v>
      </c>
      <c r="O15" s="300" t="s">
        <v>39</v>
      </c>
      <c r="P15" s="293">
        <f>COUNTIF($J$6:$J$51,1)</f>
        <v>46</v>
      </c>
      <c r="Q15" s="293">
        <f>COUNTIF($J$6:$J$51,2)</f>
        <v>0</v>
      </c>
      <c r="R15" s="293">
        <f>COUNTIF($J$6:$J$51,3)</f>
        <v>0</v>
      </c>
      <c r="S15" s="293">
        <f>COUNTIF($J$6:$J$51,4)</f>
        <v>0</v>
      </c>
      <c r="T15" s="293">
        <f>COUNTIF($J$6:$J$51,5)</f>
        <v>0</v>
      </c>
      <c r="U15" s="293">
        <f>SUM(R15:T15)</f>
        <v>0</v>
      </c>
      <c r="V15" s="301">
        <f>SUM(V7:V14)</f>
        <v>4</v>
      </c>
      <c r="W15" s="302">
        <f>SUM(W7:W14)</f>
        <v>0.8</v>
      </c>
      <c r="X15" s="309" t="str">
        <f>IF(W15&gt;=3.6,"5",IF(W15&gt;=2.8,"4",IF(W15&gt;=2,"3",IF(W15&gt;=1.2,"2",IF(W15&lt;1.2,"1")))))</f>
        <v>1</v>
      </c>
    </row>
    <row r="16" spans="1:24" s="2" customFormat="1" ht="18" customHeight="1">
      <c r="A16" s="116">
        <f>IF('มฐ.1'!A16="","",'มฐ.1'!A16)</f>
        <v>11</v>
      </c>
      <c r="B16" s="123" t="s">
        <v>118</v>
      </c>
      <c r="C16" s="124" t="s">
        <v>119</v>
      </c>
      <c r="D16" s="107">
        <v>0</v>
      </c>
      <c r="E16" s="107">
        <v>0</v>
      </c>
      <c r="F16" s="107">
        <v>0</v>
      </c>
      <c r="G16" s="120"/>
      <c r="H16" s="116">
        <f aca="true" t="shared" si="7" ref="H16:H25">SUM(D16:G16)</f>
        <v>0</v>
      </c>
      <c r="I16" s="119">
        <f t="shared" si="1"/>
        <v>0</v>
      </c>
      <c r="J16" s="116" t="str">
        <f t="shared" si="2"/>
        <v>1</v>
      </c>
      <c r="K16" s="59"/>
      <c r="L16" s="59"/>
      <c r="N16" s="310" t="s">
        <v>48</v>
      </c>
      <c r="O16" s="300" t="s">
        <v>40</v>
      </c>
      <c r="P16" s="119">
        <f aca="true" t="shared" si="8" ref="P16:U16">ROUND(P15*100/MAX($A$6:$A$51),2)</f>
        <v>100</v>
      </c>
      <c r="Q16" s="119">
        <f t="shared" si="8"/>
        <v>0</v>
      </c>
      <c r="R16" s="119">
        <f t="shared" si="8"/>
        <v>0</v>
      </c>
      <c r="S16" s="119">
        <f t="shared" si="8"/>
        <v>0</v>
      </c>
      <c r="T16" s="119">
        <f t="shared" si="8"/>
        <v>0</v>
      </c>
      <c r="U16" s="119">
        <f t="shared" si="8"/>
        <v>0</v>
      </c>
      <c r="V16" s="304"/>
      <c r="W16" s="311"/>
      <c r="X16" s="312" t="e">
        <f>IF(#REF!&gt;=90,"5",IF(#REF!&gt;=75,"4",IF(#REF!&gt;=60,"3",IF(#REF!&gt;=50,"2",IF(#REF!&lt;50,"1")))))</f>
        <v>#REF!</v>
      </c>
    </row>
    <row r="17" spans="1:24" s="2" customFormat="1" ht="18" customHeight="1">
      <c r="A17" s="116">
        <f>IF('มฐ.1'!A17="","",'มฐ.1'!A17)</f>
        <v>12</v>
      </c>
      <c r="B17" s="117" t="s">
        <v>120</v>
      </c>
      <c r="C17" s="118" t="s">
        <v>121</v>
      </c>
      <c r="D17" s="107">
        <v>0</v>
      </c>
      <c r="E17" s="107">
        <v>0</v>
      </c>
      <c r="F17" s="107">
        <v>0</v>
      </c>
      <c r="G17" s="120"/>
      <c r="H17" s="116">
        <f t="shared" si="7"/>
        <v>0</v>
      </c>
      <c r="I17" s="119">
        <f t="shared" si="1"/>
        <v>0</v>
      </c>
      <c r="J17" s="116" t="str">
        <f t="shared" si="2"/>
        <v>1</v>
      </c>
      <c r="K17" s="59"/>
      <c r="L17" s="59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s="2" customFormat="1" ht="18" customHeight="1">
      <c r="A18" s="116">
        <f>IF('มฐ.1'!A18="","",'มฐ.1'!A18)</f>
        <v>13</v>
      </c>
      <c r="B18" s="117" t="s">
        <v>122</v>
      </c>
      <c r="C18" s="118" t="s">
        <v>123</v>
      </c>
      <c r="D18" s="107">
        <v>0</v>
      </c>
      <c r="E18" s="107">
        <v>0</v>
      </c>
      <c r="F18" s="107">
        <v>0</v>
      </c>
      <c r="G18" s="120"/>
      <c r="H18" s="116">
        <f t="shared" si="7"/>
        <v>0</v>
      </c>
      <c r="I18" s="119">
        <f t="shared" si="1"/>
        <v>0</v>
      </c>
      <c r="J18" s="116" t="str">
        <f t="shared" si="2"/>
        <v>1</v>
      </c>
      <c r="K18" s="59"/>
      <c r="L18" s="59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4" s="2" customFormat="1" ht="18" customHeight="1">
      <c r="A19" s="116">
        <f>IF('มฐ.1'!A19="","",'มฐ.1'!A19)</f>
        <v>14</v>
      </c>
      <c r="B19" s="117" t="s">
        <v>124</v>
      </c>
      <c r="C19" s="118" t="s">
        <v>125</v>
      </c>
      <c r="D19" s="107">
        <v>0</v>
      </c>
      <c r="E19" s="107">
        <v>0</v>
      </c>
      <c r="F19" s="107">
        <v>0</v>
      </c>
      <c r="G19" s="120"/>
      <c r="H19" s="116">
        <f t="shared" si="7"/>
        <v>0</v>
      </c>
      <c r="I19" s="119">
        <f t="shared" si="1"/>
        <v>0</v>
      </c>
      <c r="J19" s="116" t="str">
        <f t="shared" si="2"/>
        <v>1</v>
      </c>
      <c r="K19" s="59"/>
      <c r="L19" s="59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spans="1:24" s="2" customFormat="1" ht="18" customHeight="1" thickBot="1">
      <c r="A20" s="116">
        <f>IF('มฐ.1'!A20="","",'มฐ.1'!A20)</f>
        <v>15</v>
      </c>
      <c r="B20" s="121" t="s">
        <v>126</v>
      </c>
      <c r="C20" s="122" t="s">
        <v>127</v>
      </c>
      <c r="D20" s="107">
        <v>0</v>
      </c>
      <c r="E20" s="107">
        <v>0</v>
      </c>
      <c r="F20" s="107">
        <v>0</v>
      </c>
      <c r="G20" s="120"/>
      <c r="H20" s="116">
        <f t="shared" si="7"/>
        <v>0</v>
      </c>
      <c r="I20" s="119">
        <f t="shared" si="1"/>
        <v>0</v>
      </c>
      <c r="J20" s="116" t="str">
        <f t="shared" si="2"/>
        <v>1</v>
      </c>
      <c r="K20" s="59"/>
      <c r="L20" s="59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spans="1:24" s="2" customFormat="1" ht="18" customHeight="1">
      <c r="A21" s="116">
        <f>IF('มฐ.1'!A21="","",'มฐ.1'!A21)</f>
        <v>16</v>
      </c>
      <c r="B21" s="123" t="s">
        <v>128</v>
      </c>
      <c r="C21" s="124" t="s">
        <v>129</v>
      </c>
      <c r="D21" s="107">
        <v>0</v>
      </c>
      <c r="E21" s="107">
        <v>0</v>
      </c>
      <c r="F21" s="107">
        <v>0</v>
      </c>
      <c r="G21" s="120"/>
      <c r="H21" s="116">
        <f t="shared" si="7"/>
        <v>0</v>
      </c>
      <c r="I21" s="119">
        <f t="shared" si="1"/>
        <v>0</v>
      </c>
      <c r="J21" s="116" t="str">
        <f t="shared" si="2"/>
        <v>1</v>
      </c>
      <c r="K21" s="59"/>
      <c r="L21" s="59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spans="1:24" s="2" customFormat="1" ht="18" customHeight="1">
      <c r="A22" s="116">
        <f>IF('มฐ.1'!A22="","",'มฐ.1'!A22)</f>
        <v>17</v>
      </c>
      <c r="B22" s="117" t="s">
        <v>130</v>
      </c>
      <c r="C22" s="118" t="s">
        <v>131</v>
      </c>
      <c r="D22" s="107">
        <v>0</v>
      </c>
      <c r="E22" s="107">
        <v>0</v>
      </c>
      <c r="F22" s="107">
        <v>0</v>
      </c>
      <c r="G22" s="120"/>
      <c r="H22" s="116">
        <f t="shared" si="7"/>
        <v>0</v>
      </c>
      <c r="I22" s="119">
        <f t="shared" si="1"/>
        <v>0</v>
      </c>
      <c r="J22" s="116" t="str">
        <f t="shared" si="2"/>
        <v>1</v>
      </c>
      <c r="K22" s="59"/>
      <c r="L22" s="59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s="2" customFormat="1" ht="18" customHeight="1">
      <c r="A23" s="116">
        <f>IF('มฐ.1'!A23="","",'มฐ.1'!A23)</f>
        <v>18</v>
      </c>
      <c r="B23" s="117" t="s">
        <v>132</v>
      </c>
      <c r="C23" s="118" t="s">
        <v>133</v>
      </c>
      <c r="D23" s="107">
        <v>0</v>
      </c>
      <c r="E23" s="107">
        <v>0</v>
      </c>
      <c r="F23" s="107">
        <v>0</v>
      </c>
      <c r="G23" s="120"/>
      <c r="H23" s="116">
        <f t="shared" si="7"/>
        <v>0</v>
      </c>
      <c r="I23" s="119">
        <f t="shared" si="1"/>
        <v>0</v>
      </c>
      <c r="J23" s="116" t="str">
        <f t="shared" si="2"/>
        <v>1</v>
      </c>
      <c r="K23" s="59"/>
      <c r="L23" s="59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s="2" customFormat="1" ht="18" customHeight="1">
      <c r="A24" s="116">
        <f>IF('มฐ.1'!A24="","",'มฐ.1'!A24)</f>
        <v>19</v>
      </c>
      <c r="B24" s="117" t="s">
        <v>134</v>
      </c>
      <c r="C24" s="118" t="s">
        <v>135</v>
      </c>
      <c r="D24" s="107">
        <v>0</v>
      </c>
      <c r="E24" s="107">
        <v>0</v>
      </c>
      <c r="F24" s="107">
        <v>0</v>
      </c>
      <c r="G24" s="120"/>
      <c r="H24" s="116">
        <f t="shared" si="7"/>
        <v>0</v>
      </c>
      <c r="I24" s="119">
        <f t="shared" si="1"/>
        <v>0</v>
      </c>
      <c r="J24" s="116" t="str">
        <f t="shared" si="2"/>
        <v>1</v>
      </c>
      <c r="K24" s="59"/>
      <c r="L24" s="59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 s="2" customFormat="1" ht="18" customHeight="1" thickBot="1">
      <c r="A25" s="116">
        <f>IF('มฐ.1'!A25="","",'มฐ.1'!A25)</f>
        <v>20</v>
      </c>
      <c r="B25" s="121" t="s">
        <v>96</v>
      </c>
      <c r="C25" s="122" t="s">
        <v>136</v>
      </c>
      <c r="D25" s="107">
        <v>0</v>
      </c>
      <c r="E25" s="107">
        <v>0</v>
      </c>
      <c r="F25" s="107">
        <v>0</v>
      </c>
      <c r="G25" s="120"/>
      <c r="H25" s="116">
        <f t="shared" si="7"/>
        <v>0</v>
      </c>
      <c r="I25" s="119">
        <f t="shared" si="1"/>
        <v>0</v>
      </c>
      <c r="J25" s="116" t="str">
        <f t="shared" si="2"/>
        <v>1</v>
      </c>
      <c r="K25" s="59"/>
      <c r="L25" s="59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1:24" s="2" customFormat="1" ht="18" customHeight="1">
      <c r="A26" s="116">
        <f>IF('มฐ.1'!A26="","",'มฐ.1'!A26)</f>
        <v>21</v>
      </c>
      <c r="B26" s="123" t="s">
        <v>137</v>
      </c>
      <c r="C26" s="124" t="s">
        <v>138</v>
      </c>
      <c r="D26" s="107">
        <v>0</v>
      </c>
      <c r="E26" s="107">
        <v>0</v>
      </c>
      <c r="F26" s="107">
        <v>0</v>
      </c>
      <c r="G26" s="120"/>
      <c r="H26" s="116">
        <f aca="true" t="shared" si="9" ref="H26:H35">SUM(D26:G26)</f>
        <v>0</v>
      </c>
      <c r="I26" s="119">
        <f aca="true" t="shared" si="10" ref="I26:I35">IF(G26="",H26/3,H26/4)</f>
        <v>0</v>
      </c>
      <c r="J26" s="116" t="str">
        <f t="shared" si="2"/>
        <v>1</v>
      </c>
      <c r="K26" s="59"/>
      <c r="L26" s="59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1:24" s="2" customFormat="1" ht="18" customHeight="1">
      <c r="A27" s="116">
        <f>IF('มฐ.1'!A27="","",'มฐ.1'!A27)</f>
        <v>22</v>
      </c>
      <c r="B27" s="117" t="s">
        <v>139</v>
      </c>
      <c r="C27" s="118" t="s">
        <v>140</v>
      </c>
      <c r="D27" s="107">
        <v>0</v>
      </c>
      <c r="E27" s="107">
        <v>0</v>
      </c>
      <c r="F27" s="107">
        <v>0</v>
      </c>
      <c r="G27" s="120"/>
      <c r="H27" s="116">
        <f t="shared" si="9"/>
        <v>0</v>
      </c>
      <c r="I27" s="119">
        <f t="shared" si="10"/>
        <v>0</v>
      </c>
      <c r="J27" s="116" t="str">
        <f t="shared" si="2"/>
        <v>1</v>
      </c>
      <c r="K27" s="59"/>
      <c r="L27" s="59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spans="1:24" s="2" customFormat="1" ht="18" customHeight="1">
      <c r="A28" s="116">
        <f>IF('มฐ.1'!A28="","",'มฐ.1'!A28)</f>
        <v>23</v>
      </c>
      <c r="B28" s="117" t="s">
        <v>141</v>
      </c>
      <c r="C28" s="118" t="s">
        <v>142</v>
      </c>
      <c r="D28" s="107">
        <v>0</v>
      </c>
      <c r="E28" s="107">
        <v>0</v>
      </c>
      <c r="F28" s="107">
        <v>0</v>
      </c>
      <c r="G28" s="120"/>
      <c r="H28" s="116">
        <f t="shared" si="9"/>
        <v>0</v>
      </c>
      <c r="I28" s="119">
        <f t="shared" si="10"/>
        <v>0</v>
      </c>
      <c r="J28" s="116" t="str">
        <f t="shared" si="2"/>
        <v>1</v>
      </c>
      <c r="K28" s="59"/>
      <c r="L28" s="59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4" s="2" customFormat="1" ht="18" customHeight="1">
      <c r="A29" s="116">
        <f>IF('มฐ.1'!A29="","",'มฐ.1'!A29)</f>
        <v>24</v>
      </c>
      <c r="B29" s="117" t="s">
        <v>143</v>
      </c>
      <c r="C29" s="118" t="s">
        <v>144</v>
      </c>
      <c r="D29" s="107">
        <v>0</v>
      </c>
      <c r="E29" s="107">
        <v>0</v>
      </c>
      <c r="F29" s="107">
        <v>0</v>
      </c>
      <c r="G29" s="120"/>
      <c r="H29" s="116">
        <f t="shared" si="9"/>
        <v>0</v>
      </c>
      <c r="I29" s="119">
        <f t="shared" si="10"/>
        <v>0</v>
      </c>
      <c r="J29" s="116" t="str">
        <f t="shared" si="2"/>
        <v>1</v>
      </c>
      <c r="K29" s="59"/>
      <c r="L29" s="59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spans="1:24" s="2" customFormat="1" ht="18" customHeight="1" thickBot="1">
      <c r="A30" s="116">
        <f>IF('มฐ.1'!A30="","",'มฐ.1'!A30)</f>
        <v>25</v>
      </c>
      <c r="B30" s="121" t="s">
        <v>145</v>
      </c>
      <c r="C30" s="122" t="s">
        <v>146</v>
      </c>
      <c r="D30" s="107">
        <v>0</v>
      </c>
      <c r="E30" s="107">
        <v>0</v>
      </c>
      <c r="F30" s="107">
        <v>0</v>
      </c>
      <c r="G30" s="120"/>
      <c r="H30" s="116">
        <f t="shared" si="9"/>
        <v>0</v>
      </c>
      <c r="I30" s="119">
        <f t="shared" si="10"/>
        <v>0</v>
      </c>
      <c r="J30" s="116" t="str">
        <f t="shared" si="2"/>
        <v>1</v>
      </c>
      <c r="K30" s="59"/>
      <c r="L30" s="59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1:24" s="2" customFormat="1" ht="18" customHeight="1">
      <c r="A31" s="116">
        <f>IF('มฐ.1'!A31="","",'มฐ.1'!A31)</f>
        <v>26</v>
      </c>
      <c r="B31" s="125"/>
      <c r="C31" s="126"/>
      <c r="D31" s="107">
        <v>0</v>
      </c>
      <c r="E31" s="107">
        <v>0</v>
      </c>
      <c r="F31" s="107">
        <v>0</v>
      </c>
      <c r="G31" s="120"/>
      <c r="H31" s="116">
        <f t="shared" si="9"/>
        <v>0</v>
      </c>
      <c r="I31" s="119">
        <f t="shared" si="10"/>
        <v>0</v>
      </c>
      <c r="J31" s="116" t="str">
        <f t="shared" si="2"/>
        <v>1</v>
      </c>
      <c r="K31" s="59"/>
      <c r="L31" s="59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24" s="2" customFormat="1" ht="18" customHeight="1">
      <c r="A32" s="116">
        <f>IF('มฐ.1'!A32="","",'มฐ.1'!A32)</f>
        <v>27</v>
      </c>
      <c r="B32" s="127"/>
      <c r="C32" s="128"/>
      <c r="D32" s="107">
        <v>0</v>
      </c>
      <c r="E32" s="107">
        <v>0</v>
      </c>
      <c r="F32" s="107">
        <v>0</v>
      </c>
      <c r="G32" s="120"/>
      <c r="H32" s="116">
        <f t="shared" si="9"/>
        <v>0</v>
      </c>
      <c r="I32" s="119">
        <f t="shared" si="10"/>
        <v>0</v>
      </c>
      <c r="J32" s="116" t="str">
        <f t="shared" si="2"/>
        <v>1</v>
      </c>
      <c r="K32" s="59"/>
      <c r="L32" s="59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24" s="2" customFormat="1" ht="18" customHeight="1">
      <c r="A33" s="116">
        <f>IF('มฐ.1'!A33="","",'มฐ.1'!A33)</f>
        <v>28</v>
      </c>
      <c r="B33" s="127"/>
      <c r="C33" s="128"/>
      <c r="D33" s="107">
        <v>0</v>
      </c>
      <c r="E33" s="107">
        <v>0</v>
      </c>
      <c r="F33" s="107">
        <v>0</v>
      </c>
      <c r="G33" s="120"/>
      <c r="H33" s="116">
        <f t="shared" si="9"/>
        <v>0</v>
      </c>
      <c r="I33" s="119">
        <f t="shared" si="10"/>
        <v>0</v>
      </c>
      <c r="J33" s="116" t="str">
        <f t="shared" si="2"/>
        <v>1</v>
      </c>
      <c r="K33" s="59"/>
      <c r="L33" s="59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1:24" s="2" customFormat="1" ht="18" customHeight="1">
      <c r="A34" s="116">
        <f>IF('มฐ.1'!A34="","",'มฐ.1'!A34)</f>
        <v>29</v>
      </c>
      <c r="B34" s="127"/>
      <c r="C34" s="128"/>
      <c r="D34" s="107">
        <v>0</v>
      </c>
      <c r="E34" s="107">
        <v>0</v>
      </c>
      <c r="F34" s="107">
        <v>0</v>
      </c>
      <c r="G34" s="120"/>
      <c r="H34" s="116">
        <f t="shared" si="9"/>
        <v>0</v>
      </c>
      <c r="I34" s="119">
        <f t="shared" si="10"/>
        <v>0</v>
      </c>
      <c r="J34" s="116" t="str">
        <f t="shared" si="2"/>
        <v>1</v>
      </c>
      <c r="K34" s="59"/>
      <c r="L34" s="59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24" s="2" customFormat="1" ht="18" customHeight="1" thickBot="1">
      <c r="A35" s="116">
        <f>IF('มฐ.1'!A35="","",'มฐ.1'!A35)</f>
        <v>30</v>
      </c>
      <c r="B35" s="129"/>
      <c r="C35" s="130"/>
      <c r="D35" s="107">
        <v>0</v>
      </c>
      <c r="E35" s="107">
        <v>0</v>
      </c>
      <c r="F35" s="107">
        <v>0</v>
      </c>
      <c r="G35" s="120"/>
      <c r="H35" s="116">
        <f t="shared" si="9"/>
        <v>0</v>
      </c>
      <c r="I35" s="119">
        <f t="shared" si="10"/>
        <v>0</v>
      </c>
      <c r="J35" s="116" t="str">
        <f t="shared" si="2"/>
        <v>1</v>
      </c>
      <c r="K35" s="59"/>
      <c r="L35" s="59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1:24" s="2" customFormat="1" ht="18" customHeight="1">
      <c r="A36" s="116">
        <f>IF('มฐ.1'!A36="","",'มฐ.1'!A36)</f>
        <v>31</v>
      </c>
      <c r="B36" s="125"/>
      <c r="C36" s="126"/>
      <c r="D36" s="107">
        <v>0</v>
      </c>
      <c r="E36" s="107">
        <v>0</v>
      </c>
      <c r="F36" s="107">
        <v>0</v>
      </c>
      <c r="G36" s="120"/>
      <c r="H36" s="116">
        <f>SUM(D36:G36)</f>
        <v>0</v>
      </c>
      <c r="I36" s="119">
        <f t="shared" si="1"/>
        <v>0</v>
      </c>
      <c r="J36" s="116" t="str">
        <f t="shared" si="2"/>
        <v>1</v>
      </c>
      <c r="K36" s="59"/>
      <c r="L36" s="59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s="2" customFormat="1" ht="18" customHeight="1">
      <c r="A37" s="116">
        <f>IF('มฐ.1'!A37="","",'มฐ.1'!A37)</f>
        <v>32</v>
      </c>
      <c r="B37" s="127"/>
      <c r="C37" s="128"/>
      <c r="D37" s="107">
        <v>0</v>
      </c>
      <c r="E37" s="107">
        <v>0</v>
      </c>
      <c r="F37" s="107">
        <v>0</v>
      </c>
      <c r="G37" s="120"/>
      <c r="H37" s="116">
        <f aca="true" t="shared" si="11" ref="H37:H51">SUM(D37:G37)</f>
        <v>0</v>
      </c>
      <c r="I37" s="119">
        <f aca="true" t="shared" si="12" ref="I37:I51">IF(G37="",H37/3,H37/4)</f>
        <v>0</v>
      </c>
      <c r="J37" s="116" t="str">
        <f t="shared" si="2"/>
        <v>1</v>
      </c>
      <c r="K37" s="59"/>
      <c r="L37" s="59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spans="1:24" s="2" customFormat="1" ht="18" customHeight="1">
      <c r="A38" s="116">
        <f>IF('มฐ.1'!A38="","",'มฐ.1'!A38)</f>
        <v>33</v>
      </c>
      <c r="B38" s="127"/>
      <c r="C38" s="128"/>
      <c r="D38" s="107">
        <v>0</v>
      </c>
      <c r="E38" s="107">
        <v>0</v>
      </c>
      <c r="F38" s="107">
        <v>0</v>
      </c>
      <c r="G38" s="120"/>
      <c r="H38" s="116">
        <f t="shared" si="11"/>
        <v>0</v>
      </c>
      <c r="I38" s="119">
        <f t="shared" si="12"/>
        <v>0</v>
      </c>
      <c r="J38" s="116" t="str">
        <f t="shared" si="2"/>
        <v>1</v>
      </c>
      <c r="K38" s="59"/>
      <c r="L38" s="59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spans="1:24" s="2" customFormat="1" ht="18" customHeight="1">
      <c r="A39" s="116">
        <f>IF('มฐ.1'!A39="","",'มฐ.1'!A39)</f>
        <v>34</v>
      </c>
      <c r="B39" s="131"/>
      <c r="C39" s="132"/>
      <c r="D39" s="107">
        <v>0</v>
      </c>
      <c r="E39" s="107">
        <v>0</v>
      </c>
      <c r="F39" s="107">
        <v>0</v>
      </c>
      <c r="G39" s="120"/>
      <c r="H39" s="116">
        <f t="shared" si="11"/>
        <v>0</v>
      </c>
      <c r="I39" s="119">
        <f t="shared" si="12"/>
        <v>0</v>
      </c>
      <c r="J39" s="116" t="str">
        <f t="shared" si="2"/>
        <v>1</v>
      </c>
      <c r="K39" s="59"/>
      <c r="L39" s="59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s="2" customFormat="1" ht="18" customHeight="1">
      <c r="A40" s="116">
        <f>IF('มฐ.1'!A40="","",'มฐ.1'!A40)</f>
        <v>35</v>
      </c>
      <c r="B40" s="133"/>
      <c r="C40" s="134"/>
      <c r="D40" s="107">
        <v>0</v>
      </c>
      <c r="E40" s="107">
        <v>0</v>
      </c>
      <c r="F40" s="107">
        <v>0</v>
      </c>
      <c r="G40" s="120"/>
      <c r="H40" s="116">
        <f t="shared" si="11"/>
        <v>0</v>
      </c>
      <c r="I40" s="119">
        <f t="shared" si="12"/>
        <v>0</v>
      </c>
      <c r="J40" s="116" t="str">
        <f t="shared" si="2"/>
        <v>1</v>
      </c>
      <c r="K40" s="59"/>
      <c r="L40" s="59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s="2" customFormat="1" ht="18" customHeight="1">
      <c r="A41" s="116">
        <f>IF('มฐ.1'!A41="","",'มฐ.1'!A41)</f>
        <v>36</v>
      </c>
      <c r="B41" s="135"/>
      <c r="C41" s="136"/>
      <c r="D41" s="107">
        <v>0</v>
      </c>
      <c r="E41" s="107">
        <v>0</v>
      </c>
      <c r="F41" s="107">
        <v>0</v>
      </c>
      <c r="G41" s="120"/>
      <c r="H41" s="116">
        <f>SUM(D41:G41)</f>
        <v>0</v>
      </c>
      <c r="I41" s="119">
        <f>IF(G41="",H41/3,H41/4)</f>
        <v>0</v>
      </c>
      <c r="J41" s="116" t="str">
        <f t="shared" si="2"/>
        <v>1</v>
      </c>
      <c r="K41" s="59"/>
      <c r="L41" s="59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spans="1:24" s="2" customFormat="1" ht="18" customHeight="1">
      <c r="A42" s="116">
        <f>IF('มฐ.1'!A42="","",'มฐ.1'!A42)</f>
        <v>37</v>
      </c>
      <c r="B42" s="137"/>
      <c r="C42" s="138"/>
      <c r="D42" s="107">
        <v>0</v>
      </c>
      <c r="E42" s="107">
        <v>0</v>
      </c>
      <c r="F42" s="107">
        <v>0</v>
      </c>
      <c r="G42" s="120"/>
      <c r="H42" s="116">
        <f>SUM(D42:G42)</f>
        <v>0</v>
      </c>
      <c r="I42" s="119">
        <f>IF(G42="",H42/3,H42/4)</f>
        <v>0</v>
      </c>
      <c r="J42" s="116" t="str">
        <f t="shared" si="2"/>
        <v>1</v>
      </c>
      <c r="K42" s="59"/>
      <c r="L42" s="59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spans="1:24" s="2" customFormat="1" ht="18" customHeight="1">
      <c r="A43" s="116">
        <f>IF('มฐ.1'!A43="","",'มฐ.1'!A43)</f>
        <v>38</v>
      </c>
      <c r="B43" s="137"/>
      <c r="C43" s="138"/>
      <c r="D43" s="107">
        <v>0</v>
      </c>
      <c r="E43" s="107">
        <v>0</v>
      </c>
      <c r="F43" s="107">
        <v>0</v>
      </c>
      <c r="G43" s="120"/>
      <c r="H43" s="116">
        <f>SUM(D43:G43)</f>
        <v>0</v>
      </c>
      <c r="I43" s="119">
        <f>IF(G43="",H43/3,H43/4)</f>
        <v>0</v>
      </c>
      <c r="J43" s="116" t="str">
        <f t="shared" si="2"/>
        <v>1</v>
      </c>
      <c r="K43" s="59"/>
      <c r="L43" s="59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1:24" s="2" customFormat="1" ht="18" customHeight="1">
      <c r="A44" s="116">
        <f>IF('มฐ.1'!A44="","",'มฐ.1'!A44)</f>
        <v>39</v>
      </c>
      <c r="B44" s="137"/>
      <c r="C44" s="138"/>
      <c r="D44" s="107">
        <v>0</v>
      </c>
      <c r="E44" s="107">
        <v>0</v>
      </c>
      <c r="F44" s="107">
        <v>0</v>
      </c>
      <c r="G44" s="120"/>
      <c r="H44" s="116">
        <f t="shared" si="11"/>
        <v>0</v>
      </c>
      <c r="I44" s="119">
        <f t="shared" si="12"/>
        <v>0</v>
      </c>
      <c r="J44" s="116" t="str">
        <f t="shared" si="2"/>
        <v>1</v>
      </c>
      <c r="K44" s="59"/>
      <c r="L44" s="59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1:24" s="2" customFormat="1" ht="18" customHeight="1">
      <c r="A45" s="116">
        <f>IF('มฐ.1'!A45="","",'มฐ.1'!A45)</f>
        <v>40</v>
      </c>
      <c r="B45" s="137"/>
      <c r="C45" s="138"/>
      <c r="D45" s="107">
        <v>0</v>
      </c>
      <c r="E45" s="107">
        <v>0</v>
      </c>
      <c r="F45" s="107">
        <v>0</v>
      </c>
      <c r="G45" s="120"/>
      <c r="H45" s="116">
        <f t="shared" si="11"/>
        <v>0</v>
      </c>
      <c r="I45" s="119">
        <f t="shared" si="12"/>
        <v>0</v>
      </c>
      <c r="J45" s="116" t="str">
        <f t="shared" si="2"/>
        <v>1</v>
      </c>
      <c r="K45" s="59"/>
      <c r="L45" s="59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spans="1:24" s="2" customFormat="1" ht="18" customHeight="1">
      <c r="A46" s="116">
        <v>41</v>
      </c>
      <c r="B46" s="137"/>
      <c r="C46" s="138"/>
      <c r="D46" s="107">
        <v>0</v>
      </c>
      <c r="E46" s="107">
        <v>0</v>
      </c>
      <c r="F46" s="107">
        <v>0</v>
      </c>
      <c r="G46" s="120"/>
      <c r="H46" s="116">
        <f>SUM(D46:G46)</f>
        <v>0</v>
      </c>
      <c r="I46" s="119">
        <f>IF(G46="",H46/3,H46/4)</f>
        <v>0</v>
      </c>
      <c r="J46" s="116" t="str">
        <f t="shared" si="2"/>
        <v>1</v>
      </c>
      <c r="K46" s="59"/>
      <c r="L46" s="59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spans="1:24" s="2" customFormat="1" ht="18" customHeight="1">
      <c r="A47" s="116">
        <v>42</v>
      </c>
      <c r="B47" s="137"/>
      <c r="C47" s="138"/>
      <c r="D47" s="107">
        <v>0</v>
      </c>
      <c r="E47" s="107">
        <v>0</v>
      </c>
      <c r="F47" s="107">
        <v>0</v>
      </c>
      <c r="G47" s="120"/>
      <c r="H47" s="116">
        <f t="shared" si="11"/>
        <v>0</v>
      </c>
      <c r="I47" s="119">
        <f t="shared" si="12"/>
        <v>0</v>
      </c>
      <c r="J47" s="116" t="str">
        <f t="shared" si="2"/>
        <v>1</v>
      </c>
      <c r="K47" s="59"/>
      <c r="L47" s="59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1:24" s="2" customFormat="1" ht="18" customHeight="1">
      <c r="A48" s="116">
        <v>43</v>
      </c>
      <c r="B48" s="137"/>
      <c r="C48" s="138"/>
      <c r="D48" s="107">
        <v>0</v>
      </c>
      <c r="E48" s="107">
        <v>0</v>
      </c>
      <c r="F48" s="107">
        <v>0</v>
      </c>
      <c r="G48" s="120"/>
      <c r="H48" s="116">
        <f t="shared" si="11"/>
        <v>0</v>
      </c>
      <c r="I48" s="119">
        <f t="shared" si="12"/>
        <v>0</v>
      </c>
      <c r="J48" s="116" t="str">
        <f t="shared" si="2"/>
        <v>1</v>
      </c>
      <c r="K48" s="59"/>
      <c r="L48" s="59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1:24" s="2" customFormat="1" ht="18" customHeight="1">
      <c r="A49" s="116">
        <v>44</v>
      </c>
      <c r="B49" s="137"/>
      <c r="C49" s="138"/>
      <c r="D49" s="107">
        <v>0</v>
      </c>
      <c r="E49" s="107">
        <v>0</v>
      </c>
      <c r="F49" s="107">
        <v>0</v>
      </c>
      <c r="G49" s="120"/>
      <c r="H49" s="116">
        <f t="shared" si="11"/>
        <v>0</v>
      </c>
      <c r="I49" s="119">
        <f t="shared" si="12"/>
        <v>0</v>
      </c>
      <c r="J49" s="116" t="str">
        <f t="shared" si="2"/>
        <v>1</v>
      </c>
      <c r="K49" s="59"/>
      <c r="L49" s="59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1:24" s="2" customFormat="1" ht="18" customHeight="1">
      <c r="A50" s="116">
        <v>45</v>
      </c>
      <c r="B50" s="137"/>
      <c r="C50" s="138"/>
      <c r="D50" s="107">
        <v>0</v>
      </c>
      <c r="E50" s="107">
        <v>0</v>
      </c>
      <c r="F50" s="107">
        <v>0</v>
      </c>
      <c r="G50" s="120"/>
      <c r="H50" s="116">
        <f t="shared" si="11"/>
        <v>0</v>
      </c>
      <c r="I50" s="119">
        <f t="shared" si="12"/>
        <v>0</v>
      </c>
      <c r="J50" s="116" t="str">
        <f t="shared" si="2"/>
        <v>1</v>
      </c>
      <c r="K50" s="59"/>
      <c r="L50" s="59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spans="1:24" s="2" customFormat="1" ht="18" customHeight="1">
      <c r="A51" s="116">
        <v>46</v>
      </c>
      <c r="B51" s="137"/>
      <c r="C51" s="138"/>
      <c r="D51" s="107">
        <v>0</v>
      </c>
      <c r="E51" s="107">
        <v>0</v>
      </c>
      <c r="F51" s="107">
        <v>0</v>
      </c>
      <c r="G51" s="120"/>
      <c r="H51" s="116">
        <f t="shared" si="11"/>
        <v>0</v>
      </c>
      <c r="I51" s="119">
        <f t="shared" si="12"/>
        <v>0</v>
      </c>
      <c r="J51" s="116" t="str">
        <f t="shared" si="2"/>
        <v>1</v>
      </c>
      <c r="K51" s="59"/>
      <c r="L51" s="59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  <row r="52" spans="1:24" s="3" customFormat="1" ht="17.25" customHeight="1">
      <c r="A52" s="139">
        <v>0</v>
      </c>
      <c r="B52" s="139"/>
      <c r="C52" s="140" t="s">
        <v>43</v>
      </c>
      <c r="D52" s="119">
        <f>SUM(D6:D51)/MAX($A$6:$A$51)</f>
        <v>0</v>
      </c>
      <c r="E52" s="119">
        <f>SUM(E6:E51)/MAX($A$6:$A$51)</f>
        <v>0</v>
      </c>
      <c r="F52" s="119">
        <f>SUM(F6:F51)/MAX($A$6:$A$51)</f>
        <v>0</v>
      </c>
      <c r="G52" s="119">
        <f>SUM(G6:G51)/MAX($A$6:$A$51)</f>
        <v>0</v>
      </c>
      <c r="H52" s="119">
        <f>SUM(D52:G52)</f>
        <v>0</v>
      </c>
      <c r="I52" s="141">
        <f>IF(G6="",H52/3,H52/4)</f>
        <v>0</v>
      </c>
      <c r="J52" s="116" t="str">
        <f t="shared" si="2"/>
        <v>1</v>
      </c>
      <c r="K52" s="61"/>
      <c r="L52" s="61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</row>
    <row r="53" spans="1:24" s="2" customFormat="1" ht="16.5" customHeight="1">
      <c r="A53" s="142"/>
      <c r="B53" s="142"/>
      <c r="C53" s="142"/>
      <c r="D53" s="143"/>
      <c r="E53" s="143"/>
      <c r="F53" s="143"/>
      <c r="G53" s="143"/>
      <c r="H53" s="144"/>
      <c r="I53" s="144"/>
      <c r="J53" s="144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</row>
    <row r="54" spans="1:24" s="2" customFormat="1" ht="16.5" customHeight="1">
      <c r="A54" s="142"/>
      <c r="B54" s="142"/>
      <c r="C54" s="142"/>
      <c r="D54" s="143"/>
      <c r="E54" s="143"/>
      <c r="F54" s="143"/>
      <c r="G54" s="143"/>
      <c r="H54" s="144"/>
      <c r="I54" s="144"/>
      <c r="J54" s="144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</row>
    <row r="55" spans="1:24" s="2" customFormat="1" ht="16.5" customHeight="1">
      <c r="A55" s="142"/>
      <c r="B55" s="142"/>
      <c r="C55" s="142"/>
      <c r="D55" s="143"/>
      <c r="E55" s="143"/>
      <c r="F55" s="143"/>
      <c r="G55" s="143"/>
      <c r="H55" s="144"/>
      <c r="I55" s="144"/>
      <c r="J55" s="144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</row>
    <row r="56" spans="1:24" s="2" customFormat="1" ht="16.5" customHeight="1">
      <c r="A56" s="142"/>
      <c r="B56" s="142"/>
      <c r="C56" s="142"/>
      <c r="D56" s="143"/>
      <c r="E56" s="143"/>
      <c r="F56" s="143"/>
      <c r="G56" s="143"/>
      <c r="H56" s="144"/>
      <c r="I56" s="144"/>
      <c r="J56" s="144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4" s="2" customFormat="1" ht="16.5" customHeight="1">
      <c r="A57" s="142"/>
      <c r="B57" s="142"/>
      <c r="C57" s="142"/>
      <c r="D57" s="143"/>
      <c r="E57" s="143"/>
      <c r="F57" s="143"/>
      <c r="G57" s="143"/>
      <c r="H57" s="144"/>
      <c r="I57" s="144"/>
      <c r="J57" s="144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spans="1:24" s="2" customFormat="1" ht="16.5" customHeight="1">
      <c r="A58" s="142"/>
      <c r="B58" s="142"/>
      <c r="C58" s="142"/>
      <c r="D58" s="143"/>
      <c r="E58" s="143"/>
      <c r="F58" s="143"/>
      <c r="G58" s="143"/>
      <c r="H58" s="144"/>
      <c r="I58" s="144"/>
      <c r="J58" s="144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</row>
    <row r="59" spans="1:24" s="2" customFormat="1" ht="16.5" customHeight="1">
      <c r="A59" s="142"/>
      <c r="B59" s="142"/>
      <c r="C59" s="142"/>
      <c r="D59" s="143"/>
      <c r="E59" s="143"/>
      <c r="F59" s="143"/>
      <c r="G59" s="143"/>
      <c r="H59" s="144"/>
      <c r="I59" s="144"/>
      <c r="J59" s="144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</row>
    <row r="60" spans="1:24" s="2" customFormat="1" ht="16.5" customHeight="1">
      <c r="A60" s="142"/>
      <c r="B60" s="142"/>
      <c r="C60" s="142"/>
      <c r="D60" s="143"/>
      <c r="E60" s="143"/>
      <c r="F60" s="143"/>
      <c r="G60" s="143"/>
      <c r="H60" s="144"/>
      <c r="I60" s="144"/>
      <c r="J60" s="144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</row>
    <row r="61" spans="1:24" s="2" customFormat="1" ht="16.5" customHeight="1">
      <c r="A61" s="142"/>
      <c r="B61" s="142"/>
      <c r="C61" s="142"/>
      <c r="D61" s="143"/>
      <c r="E61" s="143"/>
      <c r="F61" s="143"/>
      <c r="G61" s="143"/>
      <c r="H61" s="144"/>
      <c r="I61" s="144"/>
      <c r="J61" s="144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</row>
    <row r="62" spans="1:24" s="2" customFormat="1" ht="16.5" customHeight="1">
      <c r="A62" s="142"/>
      <c r="B62" s="142"/>
      <c r="C62" s="142"/>
      <c r="D62" s="143"/>
      <c r="E62" s="143"/>
      <c r="F62" s="143"/>
      <c r="G62" s="143"/>
      <c r="H62" s="144"/>
      <c r="I62" s="144"/>
      <c r="J62" s="144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</row>
    <row r="63" spans="1:24" s="2" customFormat="1" ht="16.5" customHeight="1">
      <c r="A63" s="142"/>
      <c r="B63" s="142"/>
      <c r="C63" s="142"/>
      <c r="D63" s="143"/>
      <c r="E63" s="143"/>
      <c r="F63" s="143"/>
      <c r="G63" s="143"/>
      <c r="H63" s="144"/>
      <c r="I63" s="144"/>
      <c r="J63" s="144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</row>
    <row r="64" spans="1:24" s="2" customFormat="1" ht="16.5" customHeight="1">
      <c r="A64" s="142"/>
      <c r="B64" s="142"/>
      <c r="C64" s="142"/>
      <c r="D64" s="143"/>
      <c r="E64" s="143"/>
      <c r="F64" s="143"/>
      <c r="G64" s="143"/>
      <c r="H64" s="144"/>
      <c r="I64" s="144"/>
      <c r="J64" s="144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</row>
    <row r="65" spans="1:24" s="2" customFormat="1" ht="16.5" customHeight="1">
      <c r="A65" s="142"/>
      <c r="B65" s="142"/>
      <c r="C65" s="142"/>
      <c r="D65" s="143"/>
      <c r="E65" s="143"/>
      <c r="F65" s="143"/>
      <c r="G65" s="143"/>
      <c r="H65" s="144"/>
      <c r="I65" s="144"/>
      <c r="J65" s="144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</row>
    <row r="66" spans="1:24" s="2" customFormat="1" ht="16.5" customHeight="1">
      <c r="A66" s="142"/>
      <c r="B66" s="142"/>
      <c r="C66" s="142"/>
      <c r="D66" s="143"/>
      <c r="E66" s="143"/>
      <c r="F66" s="143"/>
      <c r="G66" s="143"/>
      <c r="H66" s="144"/>
      <c r="I66" s="144"/>
      <c r="J66" s="144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</row>
    <row r="67" spans="1:24" s="2" customFormat="1" ht="16.5" customHeight="1">
      <c r="A67" s="142"/>
      <c r="B67" s="142"/>
      <c r="C67" s="142"/>
      <c r="D67" s="143"/>
      <c r="E67" s="143"/>
      <c r="F67" s="143"/>
      <c r="G67" s="143"/>
      <c r="H67" s="144"/>
      <c r="I67" s="144"/>
      <c r="J67" s="144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</row>
    <row r="68" spans="1:24" s="2" customFormat="1" ht="16.5" customHeight="1">
      <c r="A68" s="142"/>
      <c r="B68" s="142"/>
      <c r="C68" s="142"/>
      <c r="D68" s="143"/>
      <c r="E68" s="143"/>
      <c r="F68" s="143"/>
      <c r="G68" s="143"/>
      <c r="H68" s="144"/>
      <c r="I68" s="144"/>
      <c r="J68" s="144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</row>
    <row r="69" spans="1:24" s="2" customFormat="1" ht="16.5" customHeight="1">
      <c r="A69" s="142"/>
      <c r="B69" s="142"/>
      <c r="C69" s="142"/>
      <c r="D69" s="143"/>
      <c r="E69" s="143"/>
      <c r="F69" s="143"/>
      <c r="G69" s="143"/>
      <c r="H69" s="144"/>
      <c r="I69" s="144"/>
      <c r="J69" s="144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</row>
    <row r="70" spans="1:24" s="2" customFormat="1" ht="16.5" customHeight="1">
      <c r="A70" s="142"/>
      <c r="B70" s="142"/>
      <c r="C70" s="142"/>
      <c r="D70" s="143"/>
      <c r="E70" s="143"/>
      <c r="F70" s="143"/>
      <c r="G70" s="143"/>
      <c r="H70" s="144"/>
      <c r="I70" s="144"/>
      <c r="J70" s="144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</row>
    <row r="71" spans="1:24" s="2" customFormat="1" ht="16.5" customHeight="1">
      <c r="A71" s="142"/>
      <c r="B71" s="142"/>
      <c r="C71" s="142"/>
      <c r="D71" s="143"/>
      <c r="E71" s="143"/>
      <c r="F71" s="143"/>
      <c r="G71" s="143"/>
      <c r="H71" s="144"/>
      <c r="I71" s="144"/>
      <c r="J71" s="144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</row>
    <row r="72" spans="1:24" s="2" customFormat="1" ht="16.5" customHeight="1">
      <c r="A72" s="142"/>
      <c r="B72" s="142"/>
      <c r="C72" s="142"/>
      <c r="D72" s="143"/>
      <c r="E72" s="143"/>
      <c r="F72" s="143"/>
      <c r="G72" s="143"/>
      <c r="H72" s="144"/>
      <c r="I72" s="144"/>
      <c r="J72" s="144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</row>
    <row r="73" spans="1:24" s="2" customFormat="1" ht="16.5" customHeight="1">
      <c r="A73" s="142"/>
      <c r="B73" s="142"/>
      <c r="C73" s="142"/>
      <c r="D73" s="143"/>
      <c r="E73" s="143"/>
      <c r="F73" s="143"/>
      <c r="G73" s="143"/>
      <c r="H73" s="144"/>
      <c r="I73" s="144"/>
      <c r="J73" s="144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</row>
    <row r="74" spans="1:24" s="2" customFormat="1" ht="16.5" customHeight="1">
      <c r="A74" s="142"/>
      <c r="B74" s="142"/>
      <c r="C74" s="142"/>
      <c r="D74" s="143"/>
      <c r="E74" s="143"/>
      <c r="F74" s="143"/>
      <c r="G74" s="143"/>
      <c r="H74" s="144"/>
      <c r="I74" s="144"/>
      <c r="J74" s="144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</row>
    <row r="75" spans="1:24" s="2" customFormat="1" ht="16.5" customHeight="1">
      <c r="A75" s="142"/>
      <c r="B75" s="142"/>
      <c r="C75" s="142"/>
      <c r="D75" s="143"/>
      <c r="E75" s="143"/>
      <c r="F75" s="143"/>
      <c r="G75" s="143"/>
      <c r="H75" s="144"/>
      <c r="I75" s="144"/>
      <c r="J75" s="144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</row>
    <row r="76" spans="1:24" s="2" customFormat="1" ht="16.5" customHeight="1">
      <c r="A76" s="142"/>
      <c r="B76" s="142"/>
      <c r="C76" s="142"/>
      <c r="D76" s="143"/>
      <c r="E76" s="143"/>
      <c r="F76" s="143"/>
      <c r="G76" s="143"/>
      <c r="H76" s="144"/>
      <c r="I76" s="144"/>
      <c r="J76" s="144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</row>
    <row r="77" spans="1:24" s="2" customFormat="1" ht="16.5" customHeight="1">
      <c r="A77" s="142"/>
      <c r="B77" s="142"/>
      <c r="C77" s="142"/>
      <c r="D77" s="143"/>
      <c r="E77" s="143"/>
      <c r="F77" s="143"/>
      <c r="G77" s="143"/>
      <c r="H77" s="144"/>
      <c r="I77" s="144"/>
      <c r="J77" s="144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</row>
    <row r="78" spans="1:24" s="2" customFormat="1" ht="16.5" customHeight="1">
      <c r="A78" s="142"/>
      <c r="B78" s="142"/>
      <c r="C78" s="142"/>
      <c r="D78" s="143"/>
      <c r="E78" s="143"/>
      <c r="F78" s="143"/>
      <c r="G78" s="143"/>
      <c r="H78" s="144"/>
      <c r="I78" s="144"/>
      <c r="J78" s="144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</row>
    <row r="79" spans="1:24" s="2" customFormat="1" ht="16.5" customHeight="1">
      <c r="A79" s="142"/>
      <c r="B79" s="142"/>
      <c r="C79" s="142"/>
      <c r="D79" s="143"/>
      <c r="E79" s="143"/>
      <c r="F79" s="143"/>
      <c r="G79" s="143"/>
      <c r="H79" s="144"/>
      <c r="I79" s="144"/>
      <c r="J79" s="144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</row>
    <row r="80" spans="1:24" s="2" customFormat="1" ht="16.5" customHeight="1">
      <c r="A80" s="142"/>
      <c r="B80" s="142"/>
      <c r="C80" s="142"/>
      <c r="D80" s="143"/>
      <c r="E80" s="143"/>
      <c r="F80" s="143"/>
      <c r="G80" s="143"/>
      <c r="H80" s="144"/>
      <c r="I80" s="144"/>
      <c r="J80" s="144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</row>
    <row r="81" spans="1:24" s="2" customFormat="1" ht="16.5" customHeight="1">
      <c r="A81" s="142"/>
      <c r="B81" s="142"/>
      <c r="C81" s="142"/>
      <c r="D81" s="143"/>
      <c r="E81" s="143"/>
      <c r="F81" s="143"/>
      <c r="G81" s="143"/>
      <c r="H81" s="144"/>
      <c r="I81" s="144"/>
      <c r="J81" s="144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</row>
    <row r="82" spans="1:24" s="2" customFormat="1" ht="16.5" customHeight="1">
      <c r="A82" s="142"/>
      <c r="B82" s="142"/>
      <c r="C82" s="142"/>
      <c r="D82" s="143"/>
      <c r="E82" s="143"/>
      <c r="F82" s="143"/>
      <c r="G82" s="143"/>
      <c r="H82" s="144"/>
      <c r="I82" s="144"/>
      <c r="J82" s="144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</row>
    <row r="83" spans="1:24" s="2" customFormat="1" ht="16.5" customHeight="1">
      <c r="A83" s="142"/>
      <c r="B83" s="142"/>
      <c r="C83" s="142"/>
      <c r="D83" s="143"/>
      <c r="E83" s="143"/>
      <c r="F83" s="143"/>
      <c r="G83" s="143"/>
      <c r="H83" s="144"/>
      <c r="I83" s="144"/>
      <c r="J83" s="144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</row>
    <row r="84" spans="1:24" s="2" customFormat="1" ht="16.5" customHeight="1">
      <c r="A84" s="142"/>
      <c r="B84" s="142"/>
      <c r="C84" s="142"/>
      <c r="D84" s="143"/>
      <c r="E84" s="143"/>
      <c r="F84" s="143"/>
      <c r="G84" s="143"/>
      <c r="H84" s="144"/>
      <c r="I84" s="144"/>
      <c r="J84" s="144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</row>
    <row r="85" spans="1:24" s="2" customFormat="1" ht="16.5" customHeight="1">
      <c r="A85" s="142"/>
      <c r="B85" s="142"/>
      <c r="C85" s="142"/>
      <c r="D85" s="143"/>
      <c r="E85" s="143"/>
      <c r="F85" s="143"/>
      <c r="G85" s="143"/>
      <c r="H85" s="144"/>
      <c r="I85" s="144"/>
      <c r="J85" s="144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</row>
    <row r="86" spans="1:24" s="2" customFormat="1" ht="16.5" customHeight="1">
      <c r="A86" s="142"/>
      <c r="B86" s="142"/>
      <c r="C86" s="142"/>
      <c r="D86" s="143"/>
      <c r="E86" s="143"/>
      <c r="F86" s="143"/>
      <c r="G86" s="143"/>
      <c r="H86" s="144"/>
      <c r="I86" s="144"/>
      <c r="J86" s="144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s="2" customFormat="1" ht="16.5" customHeight="1">
      <c r="A87" s="142"/>
      <c r="B87" s="142"/>
      <c r="C87" s="142"/>
      <c r="D87" s="143"/>
      <c r="E87" s="143"/>
      <c r="F87" s="143"/>
      <c r="G87" s="143"/>
      <c r="H87" s="144"/>
      <c r="I87" s="144"/>
      <c r="J87" s="144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spans="1:24" s="2" customFormat="1" ht="16.5" customHeight="1">
      <c r="A88" s="142"/>
      <c r="B88" s="142"/>
      <c r="C88" s="142"/>
      <c r="D88" s="143"/>
      <c r="E88" s="143"/>
      <c r="F88" s="143"/>
      <c r="G88" s="143"/>
      <c r="H88" s="144"/>
      <c r="I88" s="144"/>
      <c r="J88" s="144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s="2" customFormat="1" ht="16.5" customHeight="1">
      <c r="A89" s="142"/>
      <c r="B89" s="142"/>
      <c r="C89" s="142"/>
      <c r="D89" s="143"/>
      <c r="E89" s="143"/>
      <c r="F89" s="143"/>
      <c r="G89" s="143"/>
      <c r="H89" s="144"/>
      <c r="I89" s="144"/>
      <c r="J89" s="144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s="2" customFormat="1" ht="16.5" customHeight="1">
      <c r="A90" s="142"/>
      <c r="B90" s="142"/>
      <c r="C90" s="142"/>
      <c r="D90" s="143"/>
      <c r="E90" s="143"/>
      <c r="F90" s="143"/>
      <c r="G90" s="143"/>
      <c r="H90" s="144"/>
      <c r="I90" s="144"/>
      <c r="J90" s="144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s="2" customFormat="1" ht="16.5" customHeight="1">
      <c r="A91" s="142"/>
      <c r="B91" s="142"/>
      <c r="C91" s="142"/>
      <c r="D91" s="143"/>
      <c r="E91" s="143"/>
      <c r="F91" s="143"/>
      <c r="G91" s="143"/>
      <c r="H91" s="144"/>
      <c r="I91" s="144"/>
      <c r="J91" s="144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s="2" customFormat="1" ht="16.5" customHeight="1">
      <c r="A92" s="142"/>
      <c r="B92" s="142"/>
      <c r="C92" s="142"/>
      <c r="D92" s="143"/>
      <c r="E92" s="143"/>
      <c r="F92" s="143"/>
      <c r="G92" s="143"/>
      <c r="H92" s="144"/>
      <c r="I92" s="144"/>
      <c r="J92" s="144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s="2" customFormat="1" ht="16.5" customHeight="1">
      <c r="A93" s="142"/>
      <c r="B93" s="142"/>
      <c r="C93" s="142"/>
      <c r="D93" s="143"/>
      <c r="E93" s="143"/>
      <c r="F93" s="143"/>
      <c r="G93" s="143"/>
      <c r="H93" s="144"/>
      <c r="I93" s="144"/>
      <c r="J93" s="144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s="2" customFormat="1" ht="16.5" customHeight="1">
      <c r="A94" s="142"/>
      <c r="B94" s="142"/>
      <c r="C94" s="142"/>
      <c r="D94" s="143"/>
      <c r="E94" s="143"/>
      <c r="F94" s="143"/>
      <c r="G94" s="143"/>
      <c r="H94" s="144"/>
      <c r="I94" s="144"/>
      <c r="J94" s="144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s="2" customFormat="1" ht="16.5" customHeight="1">
      <c r="A95" s="142"/>
      <c r="B95" s="142"/>
      <c r="C95" s="142"/>
      <c r="D95" s="143"/>
      <c r="E95" s="143"/>
      <c r="F95" s="143"/>
      <c r="G95" s="143"/>
      <c r="H95" s="144"/>
      <c r="I95" s="144"/>
      <c r="J95" s="144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spans="1:24" s="2" customFormat="1" ht="16.5" customHeight="1">
      <c r="A96" s="142"/>
      <c r="B96" s="142"/>
      <c r="C96" s="142"/>
      <c r="D96" s="143"/>
      <c r="E96" s="143"/>
      <c r="F96" s="143"/>
      <c r="G96" s="143"/>
      <c r="H96" s="144"/>
      <c r="I96" s="144"/>
      <c r="J96" s="144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s="2" customFormat="1" ht="16.5" customHeight="1">
      <c r="A97" s="142"/>
      <c r="B97" s="142"/>
      <c r="C97" s="142"/>
      <c r="D97" s="143"/>
      <c r="E97" s="143"/>
      <c r="F97" s="143"/>
      <c r="G97" s="143"/>
      <c r="H97" s="144"/>
      <c r="I97" s="144"/>
      <c r="J97" s="144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s="2" customFormat="1" ht="16.5" customHeight="1">
      <c r="A98" s="142"/>
      <c r="B98" s="142"/>
      <c r="C98" s="142"/>
      <c r="D98" s="143"/>
      <c r="E98" s="143"/>
      <c r="F98" s="143"/>
      <c r="G98" s="143"/>
      <c r="H98" s="144"/>
      <c r="I98" s="144"/>
      <c r="J98" s="144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spans="1:24" s="2" customFormat="1" ht="16.5" customHeight="1">
      <c r="A99" s="142"/>
      <c r="B99" s="142"/>
      <c r="C99" s="142"/>
      <c r="D99" s="143"/>
      <c r="E99" s="143"/>
      <c r="F99" s="143"/>
      <c r="G99" s="143"/>
      <c r="H99" s="144"/>
      <c r="I99" s="144"/>
      <c r="J99" s="144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spans="1:24" s="2" customFormat="1" ht="21.75">
      <c r="A100" s="142"/>
      <c r="B100" s="142"/>
      <c r="C100" s="142"/>
      <c r="D100" s="143"/>
      <c r="E100" s="143"/>
      <c r="F100" s="143"/>
      <c r="G100" s="143"/>
      <c r="H100" s="144"/>
      <c r="I100" s="144"/>
      <c r="J100" s="144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spans="1:24" s="2" customFormat="1" ht="21.75">
      <c r="A101" s="142"/>
      <c r="B101" s="142"/>
      <c r="C101" s="142"/>
      <c r="D101" s="143"/>
      <c r="E101" s="143"/>
      <c r="F101" s="143"/>
      <c r="G101" s="143"/>
      <c r="H101" s="144"/>
      <c r="I101" s="144"/>
      <c r="J101" s="144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spans="1:24" s="2" customFormat="1" ht="21.75">
      <c r="A102" s="142"/>
      <c r="B102" s="142"/>
      <c r="C102" s="142"/>
      <c r="D102" s="143"/>
      <c r="E102" s="143"/>
      <c r="F102" s="143"/>
      <c r="G102" s="143"/>
      <c r="H102" s="144"/>
      <c r="I102" s="144"/>
      <c r="J102" s="144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1:24" s="2" customFormat="1" ht="21.75">
      <c r="A103" s="142"/>
      <c r="B103" s="142"/>
      <c r="C103" s="142"/>
      <c r="D103" s="143"/>
      <c r="E103" s="143"/>
      <c r="F103" s="143"/>
      <c r="G103" s="143"/>
      <c r="H103" s="144"/>
      <c r="I103" s="144"/>
      <c r="J103" s="144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s="2" customFormat="1" ht="21.75">
      <c r="A104" s="142"/>
      <c r="B104" s="142"/>
      <c r="C104" s="142"/>
      <c r="D104" s="143"/>
      <c r="E104" s="143"/>
      <c r="F104" s="143"/>
      <c r="G104" s="143"/>
      <c r="H104" s="144"/>
      <c r="I104" s="144"/>
      <c r="J104" s="144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1:24" s="2" customFormat="1" ht="21.75">
      <c r="A105" s="142"/>
      <c r="B105" s="142"/>
      <c r="C105" s="142"/>
      <c r="D105" s="143"/>
      <c r="E105" s="143"/>
      <c r="F105" s="143"/>
      <c r="G105" s="143"/>
      <c r="H105" s="144"/>
      <c r="I105" s="144"/>
      <c r="J105" s="144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1:24" s="2" customFormat="1" ht="21.75">
      <c r="A106" s="142"/>
      <c r="B106" s="142"/>
      <c r="C106" s="142"/>
      <c r="D106" s="143"/>
      <c r="E106" s="143"/>
      <c r="F106" s="143"/>
      <c r="G106" s="143"/>
      <c r="H106" s="144"/>
      <c r="I106" s="144"/>
      <c r="J106" s="144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spans="1:24" s="2" customFormat="1" ht="21.75">
      <c r="A107" s="142"/>
      <c r="B107" s="142"/>
      <c r="C107" s="142"/>
      <c r="D107" s="143"/>
      <c r="E107" s="143"/>
      <c r="F107" s="143"/>
      <c r="G107" s="143"/>
      <c r="H107" s="144"/>
      <c r="I107" s="144"/>
      <c r="J107" s="144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spans="1:24" s="2" customFormat="1" ht="21.75">
      <c r="A108" s="142"/>
      <c r="B108" s="142"/>
      <c r="C108" s="142"/>
      <c r="D108" s="143"/>
      <c r="E108" s="143"/>
      <c r="F108" s="143"/>
      <c r="G108" s="143"/>
      <c r="H108" s="144"/>
      <c r="I108" s="144"/>
      <c r="J108" s="144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</row>
    <row r="109" spans="1:24" s="2" customFormat="1" ht="21.75">
      <c r="A109" s="142"/>
      <c r="B109" s="142"/>
      <c r="C109" s="142"/>
      <c r="D109" s="143"/>
      <c r="E109" s="143"/>
      <c r="F109" s="143"/>
      <c r="G109" s="143"/>
      <c r="H109" s="144"/>
      <c r="I109" s="144"/>
      <c r="J109" s="144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</row>
    <row r="110" spans="1:24" s="2" customFormat="1" ht="21.75">
      <c r="A110" s="142"/>
      <c r="B110" s="142"/>
      <c r="C110" s="142"/>
      <c r="D110" s="143"/>
      <c r="E110" s="143"/>
      <c r="F110" s="143"/>
      <c r="G110" s="143"/>
      <c r="H110" s="144"/>
      <c r="I110" s="144"/>
      <c r="J110" s="144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</row>
    <row r="111" spans="1:24" s="2" customFormat="1" ht="21.75">
      <c r="A111" s="142"/>
      <c r="B111" s="142"/>
      <c r="C111" s="142"/>
      <c r="D111" s="143"/>
      <c r="E111" s="143"/>
      <c r="F111" s="143"/>
      <c r="G111" s="143"/>
      <c r="H111" s="144"/>
      <c r="I111" s="144"/>
      <c r="J111" s="144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</row>
    <row r="112" spans="1:24" s="2" customFormat="1" ht="21.75">
      <c r="A112" s="142"/>
      <c r="B112" s="142"/>
      <c r="C112" s="142"/>
      <c r="D112" s="143"/>
      <c r="E112" s="143"/>
      <c r="F112" s="143"/>
      <c r="G112" s="143"/>
      <c r="H112" s="144"/>
      <c r="I112" s="144"/>
      <c r="J112" s="144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spans="1:24" s="2" customFormat="1" ht="21.75">
      <c r="A113" s="142"/>
      <c r="B113" s="142"/>
      <c r="C113" s="142"/>
      <c r="D113" s="143"/>
      <c r="E113" s="143"/>
      <c r="F113" s="143"/>
      <c r="G113" s="143"/>
      <c r="H113" s="144"/>
      <c r="I113" s="144"/>
      <c r="J113" s="144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spans="1:24" s="2" customFormat="1" ht="21.75">
      <c r="A114" s="142"/>
      <c r="B114" s="142"/>
      <c r="C114" s="142"/>
      <c r="D114" s="143"/>
      <c r="E114" s="143"/>
      <c r="F114" s="143"/>
      <c r="G114" s="143"/>
      <c r="H114" s="144"/>
      <c r="I114" s="144"/>
      <c r="J114" s="144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</row>
    <row r="115" spans="1:24" s="2" customFormat="1" ht="21.75">
      <c r="A115" s="142"/>
      <c r="B115" s="142"/>
      <c r="C115" s="142"/>
      <c r="D115" s="143"/>
      <c r="E115" s="143"/>
      <c r="F115" s="143"/>
      <c r="G115" s="143"/>
      <c r="H115" s="144"/>
      <c r="I115" s="144"/>
      <c r="J115" s="144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</row>
    <row r="116" spans="1:24" s="2" customFormat="1" ht="21.75">
      <c r="A116" s="142"/>
      <c r="B116" s="142"/>
      <c r="C116" s="142"/>
      <c r="D116" s="143"/>
      <c r="E116" s="143"/>
      <c r="F116" s="143"/>
      <c r="G116" s="143"/>
      <c r="H116" s="144"/>
      <c r="I116" s="144"/>
      <c r="J116" s="144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</row>
    <row r="117" spans="1:24" s="2" customFormat="1" ht="21.75">
      <c r="A117" s="142"/>
      <c r="B117" s="142"/>
      <c r="C117" s="142"/>
      <c r="D117" s="143"/>
      <c r="E117" s="143"/>
      <c r="F117" s="143"/>
      <c r="G117" s="143"/>
      <c r="H117" s="144"/>
      <c r="I117" s="144"/>
      <c r="J117" s="144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</row>
    <row r="118" spans="1:24" s="2" customFormat="1" ht="21.75">
      <c r="A118" s="142"/>
      <c r="B118" s="142"/>
      <c r="C118" s="142"/>
      <c r="D118" s="143"/>
      <c r="E118" s="143"/>
      <c r="F118" s="143"/>
      <c r="G118" s="143"/>
      <c r="H118" s="144"/>
      <c r="I118" s="144"/>
      <c r="J118" s="144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spans="1:24" s="2" customFormat="1" ht="21.75">
      <c r="A119" s="142"/>
      <c r="B119" s="142"/>
      <c r="C119" s="142"/>
      <c r="D119" s="143"/>
      <c r="E119" s="143"/>
      <c r="F119" s="143"/>
      <c r="G119" s="143"/>
      <c r="H119" s="144"/>
      <c r="I119" s="144"/>
      <c r="J119" s="144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</row>
    <row r="120" spans="1:24" s="2" customFormat="1" ht="21.75">
      <c r="A120" s="142"/>
      <c r="B120" s="142"/>
      <c r="C120" s="142"/>
      <c r="D120" s="143"/>
      <c r="E120" s="143"/>
      <c r="F120" s="143"/>
      <c r="G120" s="143"/>
      <c r="H120" s="144"/>
      <c r="I120" s="144"/>
      <c r="J120" s="144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</row>
    <row r="121" spans="1:24" s="2" customFormat="1" ht="21.75">
      <c r="A121" s="142"/>
      <c r="B121" s="142"/>
      <c r="C121" s="142"/>
      <c r="D121" s="143"/>
      <c r="E121" s="143"/>
      <c r="F121" s="143"/>
      <c r="G121" s="143"/>
      <c r="H121" s="144"/>
      <c r="I121" s="144"/>
      <c r="J121" s="144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</row>
    <row r="122" spans="1:24" s="2" customFormat="1" ht="21.75">
      <c r="A122" s="142"/>
      <c r="B122" s="142"/>
      <c r="C122" s="142"/>
      <c r="D122" s="143"/>
      <c r="E122" s="143"/>
      <c r="F122" s="143"/>
      <c r="G122" s="143"/>
      <c r="H122" s="144"/>
      <c r="I122" s="144"/>
      <c r="J122" s="144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</row>
    <row r="123" spans="1:24" s="2" customFormat="1" ht="21.75">
      <c r="A123" s="142"/>
      <c r="B123" s="142"/>
      <c r="C123" s="142"/>
      <c r="D123" s="143"/>
      <c r="E123" s="143"/>
      <c r="F123" s="143"/>
      <c r="G123" s="143"/>
      <c r="H123" s="144"/>
      <c r="I123" s="144"/>
      <c r="J123" s="144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</row>
    <row r="124" spans="1:24" s="2" customFormat="1" ht="21.75">
      <c r="A124" s="142"/>
      <c r="B124" s="142"/>
      <c r="C124" s="142"/>
      <c r="D124" s="143"/>
      <c r="E124" s="143"/>
      <c r="F124" s="143"/>
      <c r="G124" s="143"/>
      <c r="H124" s="144"/>
      <c r="I124" s="144"/>
      <c r="J124" s="144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</row>
    <row r="125" spans="1:24" s="2" customFormat="1" ht="21.75">
      <c r="A125" s="142"/>
      <c r="B125" s="142"/>
      <c r="C125" s="142"/>
      <c r="D125" s="143"/>
      <c r="E125" s="143"/>
      <c r="F125" s="143"/>
      <c r="G125" s="143"/>
      <c r="H125" s="144"/>
      <c r="I125" s="144"/>
      <c r="J125" s="144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</row>
    <row r="126" spans="1:24" s="2" customFormat="1" ht="21.75">
      <c r="A126" s="142"/>
      <c r="B126" s="142"/>
      <c r="C126" s="142"/>
      <c r="D126" s="143"/>
      <c r="E126" s="143"/>
      <c r="F126" s="143"/>
      <c r="G126" s="143"/>
      <c r="H126" s="144"/>
      <c r="I126" s="144"/>
      <c r="J126" s="144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</row>
    <row r="127" spans="1:24" s="2" customFormat="1" ht="21.75">
      <c r="A127" s="142"/>
      <c r="B127" s="142"/>
      <c r="C127" s="142"/>
      <c r="D127" s="143"/>
      <c r="E127" s="143"/>
      <c r="F127" s="143"/>
      <c r="G127" s="143"/>
      <c r="H127" s="144"/>
      <c r="I127" s="144"/>
      <c r="J127" s="144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</row>
    <row r="128" spans="1:24" s="2" customFormat="1" ht="21.75">
      <c r="A128" s="142"/>
      <c r="B128" s="142"/>
      <c r="C128" s="142"/>
      <c r="D128" s="143"/>
      <c r="E128" s="143"/>
      <c r="F128" s="143"/>
      <c r="G128" s="143"/>
      <c r="H128" s="144"/>
      <c r="I128" s="144"/>
      <c r="J128" s="144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</row>
    <row r="129" spans="1:24" s="2" customFormat="1" ht="21.75">
      <c r="A129" s="142"/>
      <c r="B129" s="142"/>
      <c r="C129" s="142"/>
      <c r="D129" s="143"/>
      <c r="E129" s="143"/>
      <c r="F129" s="143"/>
      <c r="G129" s="143"/>
      <c r="H129" s="144"/>
      <c r="I129" s="144"/>
      <c r="J129" s="144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</row>
  </sheetData>
  <sheetProtection formatCells="0" formatColumns="0" formatRows="0" insertHyperlinks="0" sort="0"/>
  <protectedRanges>
    <protectedRange sqref="D6:G51" name="ช่วง1"/>
    <protectedRange sqref="A2:L2" name="ช่วง1_3"/>
    <protectedRange sqref="C30:C38 B43:C45 B6:C29" name="ช่วง1_4"/>
  </protectedRanges>
  <mergeCells count="26">
    <mergeCell ref="A1:J1"/>
    <mergeCell ref="X7:X8"/>
    <mergeCell ref="V9:V10"/>
    <mergeCell ref="W9:W10"/>
    <mergeCell ref="X9:X10"/>
    <mergeCell ref="W7:W8"/>
    <mergeCell ref="V7:V8"/>
    <mergeCell ref="A2:L2"/>
    <mergeCell ref="D3:J3"/>
    <mergeCell ref="J4:J5"/>
    <mergeCell ref="N7:N8"/>
    <mergeCell ref="N9:N10"/>
    <mergeCell ref="N13:N14"/>
    <mergeCell ref="B5:C5"/>
    <mergeCell ref="A3:C3"/>
    <mergeCell ref="A4:C4"/>
    <mergeCell ref="V13:V14"/>
    <mergeCell ref="V11:V12"/>
    <mergeCell ref="X11:X12"/>
    <mergeCell ref="W11:W12"/>
    <mergeCell ref="V15:V16"/>
    <mergeCell ref="N11:N12"/>
    <mergeCell ref="W15:W16"/>
    <mergeCell ref="W13:W14"/>
    <mergeCell ref="X13:X14"/>
    <mergeCell ref="X15:X16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tabSelected="1" zoomScaleSheetLayoutView="100" workbookViewId="0" topLeftCell="C1">
      <pane ySplit="5" topLeftCell="A6" activePane="bottomLeft" state="frozen"/>
      <selection pane="topLeft" activeCell="A1" sqref="A1"/>
      <selection pane="bottomLeft" activeCell="V1" sqref="V1:V16384"/>
    </sheetView>
  </sheetViews>
  <sheetFormatPr defaultColWidth="9.00390625" defaultRowHeight="14.25"/>
  <cols>
    <col min="1" max="1" width="3.75390625" style="46" customWidth="1"/>
    <col min="2" max="2" width="8.375" style="46" customWidth="1"/>
    <col min="3" max="3" width="11.875" style="46" customWidth="1"/>
    <col min="4" max="4" width="8.375" style="55" customWidth="1"/>
    <col min="5" max="5" width="12.00390625" style="54" customWidth="1"/>
    <col min="6" max="6" width="7.125" style="54" customWidth="1"/>
    <col min="7" max="7" width="11.25390625" style="54" customWidth="1"/>
    <col min="8" max="8" width="5.25390625" style="54" customWidth="1"/>
    <col min="9" max="9" width="7.125" style="54" customWidth="1"/>
    <col min="10" max="10" width="9.625" style="54" customWidth="1"/>
    <col min="11" max="11" width="5.625" style="46" customWidth="1"/>
    <col min="12" max="12" width="3.75390625" style="229" customWidth="1"/>
    <col min="13" max="13" width="9.75390625" style="229" customWidth="1"/>
    <col min="14" max="14" width="8.125" style="229" customWidth="1"/>
    <col min="15" max="15" width="6.375" style="229" customWidth="1"/>
    <col min="16" max="18" width="7.25390625" style="229" customWidth="1"/>
    <col min="19" max="19" width="9.625" style="229" customWidth="1"/>
    <col min="20" max="20" width="7.50390625" style="229" customWidth="1"/>
    <col min="21" max="21" width="7.625" style="229" customWidth="1"/>
    <col min="22" max="22" width="10.125" style="229" customWidth="1"/>
    <col min="23" max="16384" width="9.00390625" style="46" customWidth="1"/>
  </cols>
  <sheetData>
    <row r="1" spans="1:10" ht="21">
      <c r="A1" s="198" t="s">
        <v>95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2" s="45" customFormat="1" ht="21.75" customHeight="1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12" ht="43.5" customHeight="1">
      <c r="A3" s="195" t="s">
        <v>0</v>
      </c>
      <c r="B3" s="164" t="s">
        <v>37</v>
      </c>
      <c r="C3" s="165"/>
      <c r="D3" s="194" t="s">
        <v>33</v>
      </c>
      <c r="E3" s="194"/>
      <c r="F3" s="194"/>
      <c r="G3" s="194"/>
      <c r="H3" s="194"/>
      <c r="I3" s="194"/>
      <c r="J3" s="194"/>
      <c r="K3" s="56"/>
      <c r="L3" s="256"/>
    </row>
    <row r="4" spans="1:22" s="26" customFormat="1" ht="19.5" customHeight="1">
      <c r="A4" s="195"/>
      <c r="B4" s="167" t="s">
        <v>38</v>
      </c>
      <c r="C4" s="169"/>
      <c r="D4" s="50">
        <v>6.1</v>
      </c>
      <c r="E4" s="50">
        <v>6.2</v>
      </c>
      <c r="F4" s="50">
        <v>6.3</v>
      </c>
      <c r="G4" s="50">
        <v>6.4</v>
      </c>
      <c r="H4" s="48"/>
      <c r="I4" s="49"/>
      <c r="J4" s="173" t="s">
        <v>44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5" customFormat="1" ht="96" customHeight="1">
      <c r="A5" s="195"/>
      <c r="B5" s="164" t="s">
        <v>1</v>
      </c>
      <c r="C5" s="165"/>
      <c r="D5" s="83" t="s">
        <v>15</v>
      </c>
      <c r="E5" s="83" t="s">
        <v>14</v>
      </c>
      <c r="F5" s="83" t="s">
        <v>13</v>
      </c>
      <c r="G5" s="83" t="s">
        <v>12</v>
      </c>
      <c r="H5" s="14" t="s">
        <v>27</v>
      </c>
      <c r="I5" s="14" t="s">
        <v>43</v>
      </c>
      <c r="J5" s="174"/>
      <c r="L5" s="314" t="s">
        <v>78</v>
      </c>
      <c r="M5" s="233"/>
      <c r="N5" s="235"/>
      <c r="O5" s="235"/>
      <c r="P5" s="235"/>
      <c r="Q5" s="235"/>
      <c r="R5" s="235"/>
      <c r="S5" s="235"/>
      <c r="T5" s="230"/>
      <c r="U5" s="230"/>
      <c r="V5" s="230"/>
    </row>
    <row r="6" spans="1:22" s="26" customFormat="1" ht="18" customHeight="1">
      <c r="A6" s="17">
        <f>IF('มฐ.1'!A6="","",'มฐ.1'!A6)</f>
        <v>1</v>
      </c>
      <c r="B6" s="101" t="s">
        <v>98</v>
      </c>
      <c r="C6" s="102" t="s">
        <v>99</v>
      </c>
      <c r="D6" s="50">
        <v>0</v>
      </c>
      <c r="E6" s="50">
        <v>0</v>
      </c>
      <c r="F6" s="50">
        <v>0</v>
      </c>
      <c r="G6" s="50">
        <v>0</v>
      </c>
      <c r="H6" s="31">
        <f aca="true" t="shared" si="0" ref="H6:H15">SUM(D6:G6)</f>
        <v>0</v>
      </c>
      <c r="I6" s="30">
        <f aca="true" t="shared" si="1" ref="I6:I15">H6/4</f>
        <v>0</v>
      </c>
      <c r="J6" s="31" t="str">
        <f aca="true" t="shared" si="2" ref="J6:J24">IF(A6="","",IF(OR(D6=1,E6=1,F6=1,G6=1,I6&lt;2),"1",IF(I6&gt;=4.5,"5",IF(I6&gt;=3.5,"4",IF(I6&gt;=2.5,"3",IF(I6&gt;=2,"2"))))))</f>
        <v>1</v>
      </c>
      <c r="L6" s="257"/>
      <c r="M6" s="237" t="s">
        <v>28</v>
      </c>
      <c r="N6" s="238" t="s">
        <v>76</v>
      </c>
      <c r="O6" s="238" t="s">
        <v>77</v>
      </c>
      <c r="P6" s="239" t="s">
        <v>70</v>
      </c>
      <c r="Q6" s="239" t="s">
        <v>71</v>
      </c>
      <c r="R6" s="240" t="s">
        <v>72</v>
      </c>
      <c r="S6" s="241" t="s">
        <v>42</v>
      </c>
      <c r="T6" s="242" t="s">
        <v>30</v>
      </c>
      <c r="U6" s="242" t="s">
        <v>31</v>
      </c>
      <c r="V6" s="243" t="s">
        <v>28</v>
      </c>
    </row>
    <row r="7" spans="1:22" s="26" customFormat="1" ht="18" customHeight="1">
      <c r="A7" s="17">
        <f>IF('มฐ.1'!A7="","",'มฐ.1'!A7)</f>
        <v>2</v>
      </c>
      <c r="B7" s="101" t="s">
        <v>100</v>
      </c>
      <c r="C7" s="102" t="s">
        <v>101</v>
      </c>
      <c r="D7" s="51">
        <v>0</v>
      </c>
      <c r="E7" s="51">
        <v>0</v>
      </c>
      <c r="F7" s="51">
        <v>0</v>
      </c>
      <c r="G7" s="51">
        <v>0</v>
      </c>
      <c r="H7" s="31">
        <f t="shared" si="0"/>
        <v>0</v>
      </c>
      <c r="I7" s="30">
        <f t="shared" si="1"/>
        <v>0</v>
      </c>
      <c r="J7" s="31" t="str">
        <f t="shared" si="2"/>
        <v>1</v>
      </c>
      <c r="L7" s="244">
        <v>6.1</v>
      </c>
      <c r="M7" s="245" t="s">
        <v>39</v>
      </c>
      <c r="N7" s="242">
        <f>COUNTIF($D$6:$D$51,1)</f>
        <v>0</v>
      </c>
      <c r="O7" s="242">
        <f>COUNTIF($D$6:$D$51,2)</f>
        <v>0</v>
      </c>
      <c r="P7" s="242">
        <f>COUNTIF($D$6:$D$51,3)</f>
        <v>0</v>
      </c>
      <c r="Q7" s="242">
        <f>COUNTIF($D$6:$D$51,4)</f>
        <v>0</v>
      </c>
      <c r="R7" s="242">
        <f>COUNTIF($D$6:$D$51,5)</f>
        <v>0</v>
      </c>
      <c r="S7" s="238">
        <f>SUM(P7:R7)</f>
        <v>0</v>
      </c>
      <c r="T7" s="246">
        <v>2</v>
      </c>
      <c r="U7" s="246">
        <f>ROUND(S8*T7/100,2)</f>
        <v>0</v>
      </c>
      <c r="V7" s="247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101" t="s">
        <v>102</v>
      </c>
      <c r="C8" s="102" t="s">
        <v>103</v>
      </c>
      <c r="D8" s="51">
        <v>0</v>
      </c>
      <c r="E8" s="51">
        <v>0</v>
      </c>
      <c r="F8" s="51">
        <v>0</v>
      </c>
      <c r="G8" s="51">
        <v>0</v>
      </c>
      <c r="H8" s="31">
        <f t="shared" si="0"/>
        <v>0</v>
      </c>
      <c r="I8" s="30">
        <f t="shared" si="1"/>
        <v>0</v>
      </c>
      <c r="J8" s="31" t="str">
        <f t="shared" si="2"/>
        <v>1</v>
      </c>
      <c r="L8" s="248"/>
      <c r="M8" s="245" t="s">
        <v>40</v>
      </c>
      <c r="N8" s="241">
        <f aca="true" t="shared" si="3" ref="N8:S8">ROUND(N7*100/MAX($A$6:$A$51),2)</f>
        <v>0</v>
      </c>
      <c r="O8" s="241">
        <f t="shared" si="3"/>
        <v>0</v>
      </c>
      <c r="P8" s="241">
        <f t="shared" si="3"/>
        <v>0</v>
      </c>
      <c r="Q8" s="241">
        <f t="shared" si="3"/>
        <v>0</v>
      </c>
      <c r="R8" s="241">
        <f t="shared" si="3"/>
        <v>0</v>
      </c>
      <c r="S8" s="241">
        <f t="shared" si="3"/>
        <v>0</v>
      </c>
      <c r="T8" s="249"/>
      <c r="U8" s="249"/>
      <c r="V8" s="250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101" t="s">
        <v>104</v>
      </c>
      <c r="C9" s="102" t="s">
        <v>105</v>
      </c>
      <c r="D9" s="51">
        <v>0</v>
      </c>
      <c r="E9" s="51">
        <v>0</v>
      </c>
      <c r="F9" s="51">
        <v>0</v>
      </c>
      <c r="G9" s="51">
        <v>0</v>
      </c>
      <c r="H9" s="31">
        <f t="shared" si="0"/>
        <v>0</v>
      </c>
      <c r="I9" s="30">
        <f t="shared" si="1"/>
        <v>0</v>
      </c>
      <c r="J9" s="31" t="str">
        <f t="shared" si="2"/>
        <v>1</v>
      </c>
      <c r="L9" s="244">
        <v>6.2</v>
      </c>
      <c r="M9" s="245" t="s">
        <v>39</v>
      </c>
      <c r="N9" s="238">
        <f>COUNTIF($E$6:$E$51,1)</f>
        <v>0</v>
      </c>
      <c r="O9" s="238">
        <f>COUNTIF($E$6:$E$51,2)</f>
        <v>0</v>
      </c>
      <c r="P9" s="238">
        <f>COUNTIF($E$6:$E$51,3)</f>
        <v>0</v>
      </c>
      <c r="Q9" s="238">
        <f>COUNTIF($E$6:$E$51,4)</f>
        <v>0</v>
      </c>
      <c r="R9" s="251">
        <f>COUNTIF($E$6:$E$51,5)</f>
        <v>0</v>
      </c>
      <c r="S9" s="238">
        <f>SUM(P9:R9)</f>
        <v>0</v>
      </c>
      <c r="T9" s="246">
        <v>1</v>
      </c>
      <c r="U9" s="246">
        <f>ROUND(S10*T9/100,2)</f>
        <v>0</v>
      </c>
      <c r="V9" s="247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103" t="s">
        <v>106</v>
      </c>
      <c r="C10" s="104" t="s">
        <v>107</v>
      </c>
      <c r="D10" s="51">
        <v>0</v>
      </c>
      <c r="E10" s="51">
        <v>0</v>
      </c>
      <c r="F10" s="51">
        <v>0</v>
      </c>
      <c r="G10" s="51">
        <v>0</v>
      </c>
      <c r="H10" s="31">
        <f t="shared" si="0"/>
        <v>0</v>
      </c>
      <c r="I10" s="30">
        <f t="shared" si="1"/>
        <v>0</v>
      </c>
      <c r="J10" s="31" t="str">
        <f t="shared" si="2"/>
        <v>1</v>
      </c>
      <c r="L10" s="248"/>
      <c r="M10" s="245" t="s">
        <v>40</v>
      </c>
      <c r="N10" s="241">
        <f aca="true" t="shared" si="5" ref="N10:S10">ROUND(N9*100/MAX($A$6:$A$51),2)</f>
        <v>0</v>
      </c>
      <c r="O10" s="241">
        <f t="shared" si="5"/>
        <v>0</v>
      </c>
      <c r="P10" s="241">
        <f t="shared" si="5"/>
        <v>0</v>
      </c>
      <c r="Q10" s="241">
        <f t="shared" si="5"/>
        <v>0</v>
      </c>
      <c r="R10" s="252">
        <f t="shared" si="5"/>
        <v>0</v>
      </c>
      <c r="S10" s="241">
        <f t="shared" si="5"/>
        <v>0</v>
      </c>
      <c r="T10" s="249"/>
      <c r="U10" s="249"/>
      <c r="V10" s="250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105" t="s">
        <v>108</v>
      </c>
      <c r="C11" s="106" t="s">
        <v>109</v>
      </c>
      <c r="D11" s="51">
        <v>0</v>
      </c>
      <c r="E11" s="51">
        <v>0</v>
      </c>
      <c r="F11" s="51">
        <v>0</v>
      </c>
      <c r="G11" s="51">
        <v>0</v>
      </c>
      <c r="H11" s="31">
        <f t="shared" si="0"/>
        <v>0</v>
      </c>
      <c r="I11" s="30">
        <f t="shared" si="1"/>
        <v>0</v>
      </c>
      <c r="J11" s="31" t="str">
        <f t="shared" si="2"/>
        <v>1</v>
      </c>
      <c r="L11" s="244">
        <v>6.3</v>
      </c>
      <c r="M11" s="245" t="s">
        <v>39</v>
      </c>
      <c r="N11" s="238">
        <f>COUNTIF($F$6:$F$51,1)</f>
        <v>0</v>
      </c>
      <c r="O11" s="238">
        <f>COUNTIF($F$6:$F$51,2)</f>
        <v>0</v>
      </c>
      <c r="P11" s="238">
        <f>COUNTIF($F$6:$F$51,3)</f>
        <v>0</v>
      </c>
      <c r="Q11" s="238">
        <f>COUNTIF($F$6:$F$51,4)</f>
        <v>0</v>
      </c>
      <c r="R11" s="251">
        <f>COUNTIF($F$6:$F$51,5)</f>
        <v>0</v>
      </c>
      <c r="S11" s="238">
        <f>SUM(P11:R11)</f>
        <v>0</v>
      </c>
      <c r="T11" s="246">
        <v>1</v>
      </c>
      <c r="U11" s="246">
        <f>ROUND(S12*T11/100,2)</f>
        <v>0</v>
      </c>
      <c r="V11" s="247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101" t="s">
        <v>110</v>
      </c>
      <c r="C12" s="102" t="s">
        <v>111</v>
      </c>
      <c r="D12" s="51">
        <v>0</v>
      </c>
      <c r="E12" s="51">
        <v>0</v>
      </c>
      <c r="F12" s="51">
        <v>0</v>
      </c>
      <c r="G12" s="51">
        <v>0</v>
      </c>
      <c r="H12" s="31">
        <f t="shared" si="0"/>
        <v>0</v>
      </c>
      <c r="I12" s="30">
        <f t="shared" si="1"/>
        <v>0</v>
      </c>
      <c r="J12" s="31" t="str">
        <f t="shared" si="2"/>
        <v>1</v>
      </c>
      <c r="L12" s="248"/>
      <c r="M12" s="245" t="s">
        <v>40</v>
      </c>
      <c r="N12" s="241">
        <f aca="true" t="shared" si="6" ref="N12:S12">ROUND(N11*100/MAX($A$6:$A$51),2)</f>
        <v>0</v>
      </c>
      <c r="O12" s="241">
        <f t="shared" si="6"/>
        <v>0</v>
      </c>
      <c r="P12" s="241">
        <f t="shared" si="6"/>
        <v>0</v>
      </c>
      <c r="Q12" s="241">
        <f t="shared" si="6"/>
        <v>0</v>
      </c>
      <c r="R12" s="252">
        <f t="shared" si="6"/>
        <v>0</v>
      </c>
      <c r="S12" s="241">
        <f t="shared" si="6"/>
        <v>0</v>
      </c>
      <c r="T12" s="249"/>
      <c r="U12" s="249"/>
      <c r="V12" s="250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101" t="s">
        <v>112</v>
      </c>
      <c r="C13" s="102" t="s">
        <v>113</v>
      </c>
      <c r="D13" s="51">
        <v>0</v>
      </c>
      <c r="E13" s="51">
        <v>0</v>
      </c>
      <c r="F13" s="51">
        <v>0</v>
      </c>
      <c r="G13" s="51">
        <v>0</v>
      </c>
      <c r="H13" s="31">
        <f t="shared" si="0"/>
        <v>0</v>
      </c>
      <c r="I13" s="30">
        <f t="shared" si="1"/>
        <v>0</v>
      </c>
      <c r="J13" s="31" t="str">
        <f t="shared" si="2"/>
        <v>1</v>
      </c>
      <c r="L13" s="244">
        <v>6.4</v>
      </c>
      <c r="M13" s="245" t="s">
        <v>39</v>
      </c>
      <c r="N13" s="238">
        <f>COUNTIF($G$6:$G$51,1)</f>
        <v>0</v>
      </c>
      <c r="O13" s="238">
        <f>COUNTIF($G$6:$G$51,2)</f>
        <v>0</v>
      </c>
      <c r="P13" s="238">
        <f>COUNTIF($G$6:$G$51,3)</f>
        <v>0</v>
      </c>
      <c r="Q13" s="238">
        <f>COUNTIF($G$6:$G$51,4)</f>
        <v>0</v>
      </c>
      <c r="R13" s="251">
        <f>COUNTIF($G$6:$G$51,5)</f>
        <v>0</v>
      </c>
      <c r="S13" s="238">
        <f>SUM(P13:R13)</f>
        <v>0</v>
      </c>
      <c r="T13" s="246">
        <v>1</v>
      </c>
      <c r="U13" s="246">
        <f>ROUND(S14*T13/100,2)</f>
        <v>0</v>
      </c>
      <c r="V13" s="247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101" t="s">
        <v>114</v>
      </c>
      <c r="C14" s="102" t="s">
        <v>115</v>
      </c>
      <c r="D14" s="51">
        <v>0</v>
      </c>
      <c r="E14" s="51">
        <v>0</v>
      </c>
      <c r="F14" s="51">
        <v>0</v>
      </c>
      <c r="G14" s="51">
        <v>0</v>
      </c>
      <c r="H14" s="31">
        <f t="shared" si="0"/>
        <v>0</v>
      </c>
      <c r="I14" s="30">
        <f t="shared" si="1"/>
        <v>0</v>
      </c>
      <c r="J14" s="31" t="str">
        <f t="shared" si="2"/>
        <v>1</v>
      </c>
      <c r="L14" s="248"/>
      <c r="M14" s="245" t="s">
        <v>40</v>
      </c>
      <c r="N14" s="241">
        <f aca="true" t="shared" si="7" ref="N14:S14">ROUND(N13*100/MAX($A$6:$A$51),2)</f>
        <v>0</v>
      </c>
      <c r="O14" s="241">
        <f t="shared" si="7"/>
        <v>0</v>
      </c>
      <c r="P14" s="241">
        <f t="shared" si="7"/>
        <v>0</v>
      </c>
      <c r="Q14" s="241">
        <f t="shared" si="7"/>
        <v>0</v>
      </c>
      <c r="R14" s="252">
        <f t="shared" si="7"/>
        <v>0</v>
      </c>
      <c r="S14" s="241">
        <f t="shared" si="7"/>
        <v>0</v>
      </c>
      <c r="T14" s="249"/>
      <c r="U14" s="249"/>
      <c r="V14" s="250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103" t="s">
        <v>116</v>
      </c>
      <c r="C15" s="104" t="s">
        <v>117</v>
      </c>
      <c r="D15" s="51">
        <v>0</v>
      </c>
      <c r="E15" s="51">
        <v>0</v>
      </c>
      <c r="F15" s="51">
        <v>0</v>
      </c>
      <c r="G15" s="51">
        <v>0</v>
      </c>
      <c r="H15" s="31">
        <f t="shared" si="0"/>
        <v>0</v>
      </c>
      <c r="I15" s="30">
        <f t="shared" si="1"/>
        <v>0</v>
      </c>
      <c r="J15" s="31" t="str">
        <f t="shared" si="2"/>
        <v>1</v>
      </c>
      <c r="L15" s="258" t="s">
        <v>49</v>
      </c>
      <c r="M15" s="245" t="s">
        <v>39</v>
      </c>
      <c r="N15" s="238">
        <f>COUNTIF($J$6:$J$51,1)</f>
        <v>46</v>
      </c>
      <c r="O15" s="238">
        <f>COUNTIF($J$6:$J$51,2)</f>
        <v>0</v>
      </c>
      <c r="P15" s="238">
        <f>COUNTIF($J$6:$J$51,3)</f>
        <v>0</v>
      </c>
      <c r="Q15" s="238">
        <f>COUNTIF($J$6:$J$51,4)</f>
        <v>0</v>
      </c>
      <c r="R15" s="238">
        <f>COUNTIF($J$6:$J$51,5)</f>
        <v>0</v>
      </c>
      <c r="S15" s="238">
        <f>SUM(P15:R15)</f>
        <v>0</v>
      </c>
      <c r="T15" s="246">
        <f>SUM(T7:T14)</f>
        <v>5</v>
      </c>
      <c r="U15" s="247">
        <f>SUM(U7:U14)</f>
        <v>0</v>
      </c>
      <c r="V15" s="247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105" t="s">
        <v>118</v>
      </c>
      <c r="C16" s="106" t="s">
        <v>119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2"/>
        <v>1</v>
      </c>
      <c r="L16" s="259" t="s">
        <v>45</v>
      </c>
      <c r="M16" s="245" t="s">
        <v>40</v>
      </c>
      <c r="N16" s="241">
        <f aca="true" t="shared" si="10" ref="N16:S16">ROUND(N15*100/MAX($A$6:$A$51),2)</f>
        <v>100</v>
      </c>
      <c r="O16" s="241">
        <f t="shared" si="10"/>
        <v>0</v>
      </c>
      <c r="P16" s="241">
        <f t="shared" si="10"/>
        <v>0</v>
      </c>
      <c r="Q16" s="241">
        <f t="shared" si="10"/>
        <v>0</v>
      </c>
      <c r="R16" s="241">
        <f t="shared" si="10"/>
        <v>0</v>
      </c>
      <c r="S16" s="241">
        <f t="shared" si="10"/>
        <v>0</v>
      </c>
      <c r="T16" s="249"/>
      <c r="U16" s="255"/>
      <c r="V16" s="250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101" t="s">
        <v>120</v>
      </c>
      <c r="C17" s="102" t="s">
        <v>121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2"/>
        <v>1</v>
      </c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</row>
    <row r="18" spans="1:22" s="26" customFormat="1" ht="18" customHeight="1">
      <c r="A18" s="17">
        <f>IF('มฐ.1'!A18="","",'มฐ.1'!A18)</f>
        <v>13</v>
      </c>
      <c r="B18" s="101" t="s">
        <v>122</v>
      </c>
      <c r="C18" s="102" t="s">
        <v>123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2"/>
        <v>1</v>
      </c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</row>
    <row r="19" spans="1:22" s="26" customFormat="1" ht="18" customHeight="1">
      <c r="A19" s="17">
        <f>IF('มฐ.1'!A19="","",'มฐ.1'!A19)</f>
        <v>14</v>
      </c>
      <c r="B19" s="101" t="s">
        <v>124</v>
      </c>
      <c r="C19" s="102" t="s">
        <v>125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2"/>
        <v>1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</row>
    <row r="20" spans="1:22" s="26" customFormat="1" ht="18" customHeight="1" thickBot="1">
      <c r="A20" s="17">
        <f>IF('มฐ.1'!A20="","",'มฐ.1'!A20)</f>
        <v>15</v>
      </c>
      <c r="B20" s="103" t="s">
        <v>126</v>
      </c>
      <c r="C20" s="104" t="s">
        <v>127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2"/>
        <v>1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</row>
    <row r="21" spans="1:22" s="26" customFormat="1" ht="18" customHeight="1">
      <c r="A21" s="17">
        <f>IF('มฐ.1'!A21="","",'มฐ.1'!A21)</f>
        <v>16</v>
      </c>
      <c r="B21" s="105" t="s">
        <v>128</v>
      </c>
      <c r="C21" s="106" t="s">
        <v>129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2"/>
        <v>1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2" s="26" customFormat="1" ht="18" customHeight="1">
      <c r="A22" s="17">
        <f>IF('มฐ.1'!A22="","",'มฐ.1'!A22)</f>
        <v>17</v>
      </c>
      <c r="B22" s="101" t="s">
        <v>130</v>
      </c>
      <c r="C22" s="102" t="s">
        <v>131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2"/>
        <v>1</v>
      </c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</row>
    <row r="23" spans="1:22" s="26" customFormat="1" ht="18" customHeight="1">
      <c r="A23" s="17">
        <f>IF('มฐ.1'!A23="","",'มฐ.1'!A23)</f>
        <v>18</v>
      </c>
      <c r="B23" s="101" t="s">
        <v>132</v>
      </c>
      <c r="C23" s="102" t="s">
        <v>133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2"/>
        <v>1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</row>
    <row r="24" spans="1:22" s="26" customFormat="1" ht="18" customHeight="1">
      <c r="A24" s="17">
        <f>IF('มฐ.1'!A24="","",'มฐ.1'!A24)</f>
        <v>19</v>
      </c>
      <c r="B24" s="101" t="s">
        <v>134</v>
      </c>
      <c r="C24" s="102" t="s">
        <v>135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2"/>
        <v>1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</row>
    <row r="25" spans="1:22" s="26" customFormat="1" ht="18" customHeight="1" thickBot="1">
      <c r="A25" s="17">
        <f>IF('มฐ.1'!A25="","",'มฐ.1'!A25)</f>
        <v>20</v>
      </c>
      <c r="B25" s="103" t="s">
        <v>96</v>
      </c>
      <c r="C25" s="104" t="s">
        <v>136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</row>
    <row r="26" spans="1:22" s="26" customFormat="1" ht="18" customHeight="1">
      <c r="A26" s="17">
        <f>IF('มฐ.1'!A26="","",'มฐ.1'!A26)</f>
        <v>21</v>
      </c>
      <c r="B26" s="105" t="s">
        <v>137</v>
      </c>
      <c r="C26" s="106" t="s">
        <v>138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</row>
    <row r="27" spans="1:22" s="26" customFormat="1" ht="18" customHeight="1">
      <c r="A27" s="17">
        <f>IF('มฐ.1'!A27="","",'มฐ.1'!A27)</f>
        <v>22</v>
      </c>
      <c r="B27" s="101" t="s">
        <v>139</v>
      </c>
      <c r="C27" s="102" t="s">
        <v>140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</row>
    <row r="28" spans="1:22" s="26" customFormat="1" ht="18" customHeight="1">
      <c r="A28" s="17">
        <f>IF('มฐ.1'!A28="","",'มฐ.1'!A28)</f>
        <v>23</v>
      </c>
      <c r="B28" s="101" t="s">
        <v>141</v>
      </c>
      <c r="C28" s="102" t="s">
        <v>142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</row>
    <row r="29" spans="1:22" s="26" customFormat="1" ht="18" customHeight="1">
      <c r="A29" s="17">
        <f>IF('มฐ.1'!A29="","",'มฐ.1'!A29)</f>
        <v>24</v>
      </c>
      <c r="B29" s="101" t="s">
        <v>143</v>
      </c>
      <c r="C29" s="102" t="s">
        <v>144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</row>
    <row r="30" spans="1:22" s="26" customFormat="1" ht="18" customHeight="1" thickBot="1">
      <c r="A30" s="17">
        <f>IF('มฐ.1'!A30="","",'มฐ.1'!A30)</f>
        <v>25</v>
      </c>
      <c r="B30" s="103" t="s">
        <v>145</v>
      </c>
      <c r="C30" s="104" t="s">
        <v>146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</row>
    <row r="31" spans="1:22" s="26" customFormat="1" ht="18" customHeight="1">
      <c r="A31" s="17">
        <f>IF('มฐ.1'!A31="","",'มฐ.1'!A31)</f>
        <v>26</v>
      </c>
      <c r="B31" s="99"/>
      <c r="C31" s="100"/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</row>
    <row r="32" spans="1:22" s="26" customFormat="1" ht="18" customHeight="1">
      <c r="A32" s="17">
        <f>IF('มฐ.1'!A32="","",'มฐ.1'!A32)</f>
        <v>27</v>
      </c>
      <c r="B32" s="95"/>
      <c r="C32" s="96"/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</row>
    <row r="33" spans="1:22" s="26" customFormat="1" ht="18" customHeight="1">
      <c r="A33" s="17">
        <f>IF('มฐ.1'!A33="","",'มฐ.1'!A33)</f>
        <v>28</v>
      </c>
      <c r="B33" s="95"/>
      <c r="C33" s="96"/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</row>
    <row r="34" spans="1:22" s="26" customFormat="1" ht="18" customHeight="1">
      <c r="A34" s="17">
        <f>IF('มฐ.1'!A34="","",'มฐ.1'!A34)</f>
        <v>29</v>
      </c>
      <c r="B34" s="95"/>
      <c r="C34" s="96"/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</row>
    <row r="35" spans="1:22" s="26" customFormat="1" ht="18" customHeight="1" thickBot="1">
      <c r="A35" s="17">
        <f>IF('มฐ.1'!A35="","",'มฐ.1'!A35)</f>
        <v>30</v>
      </c>
      <c r="B35" s="97"/>
      <c r="C35" s="98"/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</row>
    <row r="36" spans="1:22" s="26" customFormat="1" ht="18" customHeight="1">
      <c r="A36" s="17">
        <f>IF('มฐ.1'!A36="","",'มฐ.1'!A36)</f>
        <v>31</v>
      </c>
      <c r="B36" s="99"/>
      <c r="C36" s="100"/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</row>
    <row r="37" spans="1:22" s="26" customFormat="1" ht="18" customHeight="1">
      <c r="A37" s="17">
        <f>IF('มฐ.1'!A37="","",'มฐ.1'!A37)</f>
        <v>32</v>
      </c>
      <c r="B37" s="95"/>
      <c r="C37" s="96"/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</row>
    <row r="38" spans="1:22" s="26" customFormat="1" ht="18" customHeight="1">
      <c r="A38" s="17">
        <f>IF('มฐ.1'!A38="","",'มฐ.1'!A38)</f>
        <v>33</v>
      </c>
      <c r="B38" s="95"/>
      <c r="C38" s="96"/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</row>
    <row r="39" spans="1:22" s="26" customFormat="1" ht="18" customHeight="1">
      <c r="A39" s="17">
        <f>IF('มฐ.1'!A39="","",'มฐ.1'!A39)</f>
        <v>34</v>
      </c>
      <c r="B39" s="89"/>
      <c r="C39" s="90"/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</row>
    <row r="40" spans="1:22" s="26" customFormat="1" ht="18" customHeight="1">
      <c r="A40" s="17">
        <f>IF('มฐ.1'!A40="","",'มฐ.1'!A40)</f>
        <v>35</v>
      </c>
      <c r="B40" s="91"/>
      <c r="C40" s="92"/>
      <c r="D40" s="51">
        <v>0</v>
      </c>
      <c r="E40" s="51">
        <v>0</v>
      </c>
      <c r="F40" s="51">
        <v>0</v>
      </c>
      <c r="G40" s="51">
        <v>0</v>
      </c>
      <c r="H40" s="31">
        <f>SUM(D40:G40)</f>
        <v>0</v>
      </c>
      <c r="I40" s="30">
        <f t="shared" si="9"/>
        <v>0</v>
      </c>
      <c r="J40" s="31" t="str">
        <f>IF(A40="","",IF(OR(D40=1,E40=1,F40=1,G40=1,I40&lt;2),"1",IF(I40&gt;=4.5,"5",IF(I40&gt;=3.5,"4",IF(I40&gt;=2.5,"3",IF(I40&gt;=2,"2"))))))</f>
        <v>1</v>
      </c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</row>
    <row r="41" spans="1:22" s="26" customFormat="1" ht="18" customHeight="1">
      <c r="A41" s="17">
        <f>IF('มฐ.1'!A41="","",'มฐ.1'!A41)</f>
        <v>36</v>
      </c>
      <c r="B41" s="93"/>
      <c r="C41" s="94"/>
      <c r="D41" s="51">
        <v>0</v>
      </c>
      <c r="E41" s="51">
        <v>0</v>
      </c>
      <c r="F41" s="51">
        <v>0</v>
      </c>
      <c r="G41" s="51">
        <v>0</v>
      </c>
      <c r="H41" s="31">
        <f>SUM(D41:G41)</f>
        <v>0</v>
      </c>
      <c r="I41" s="30">
        <f t="shared" si="9"/>
        <v>0</v>
      </c>
      <c r="J41" s="31" t="str">
        <f>IF(A41="","",IF(OR(D41=1,E41=1,F41=1,G41=1,I41&lt;2),"1",IF(I41&gt;=4.5,"5",IF(I41&gt;=3.5,"4",IF(I41&gt;=2.5,"3",IF(I41&gt;=2,"2"))))))</f>
        <v>1</v>
      </c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</row>
    <row r="42" spans="1:22" s="26" customFormat="1" ht="18" customHeight="1">
      <c r="A42" s="17">
        <f>IF('มฐ.1'!A42="","",'มฐ.1'!A42)</f>
        <v>37</v>
      </c>
      <c r="B42" s="84"/>
      <c r="C42" s="85"/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</row>
    <row r="43" spans="1:22" s="26" customFormat="1" ht="18" customHeight="1">
      <c r="A43" s="17">
        <f>IF('มฐ.1'!A43="","",'มฐ.1'!A43)</f>
        <v>38</v>
      </c>
      <c r="B43" s="84"/>
      <c r="C43" s="85"/>
      <c r="D43" s="51">
        <v>0</v>
      </c>
      <c r="E43" s="51">
        <v>0</v>
      </c>
      <c r="F43" s="51">
        <v>0</v>
      </c>
      <c r="G43" s="51">
        <v>0</v>
      </c>
      <c r="H43" s="31">
        <f t="shared" si="13"/>
        <v>0</v>
      </c>
      <c r="I43" s="30">
        <f t="shared" si="9"/>
        <v>0</v>
      </c>
      <c r="J43" s="31" t="str">
        <f t="shared" si="14"/>
        <v>1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</row>
    <row r="44" spans="1:22" s="26" customFormat="1" ht="18" customHeight="1">
      <c r="A44" s="17">
        <f>IF('มฐ.1'!A44="","",'มฐ.1'!A44)</f>
        <v>39</v>
      </c>
      <c r="B44" s="84"/>
      <c r="C44" s="85"/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</row>
    <row r="45" spans="1:22" s="26" customFormat="1" ht="18" customHeight="1">
      <c r="A45" s="17">
        <f>IF('มฐ.1'!A45="","",'มฐ.1'!A45)</f>
        <v>40</v>
      </c>
      <c r="B45" s="84"/>
      <c r="C45" s="85"/>
      <c r="D45" s="51">
        <v>0</v>
      </c>
      <c r="E45" s="51">
        <v>0</v>
      </c>
      <c r="F45" s="51">
        <v>0</v>
      </c>
      <c r="G45" s="51">
        <v>0</v>
      </c>
      <c r="H45" s="31">
        <f t="shared" si="13"/>
        <v>0</v>
      </c>
      <c r="I45" s="30">
        <f t="shared" si="9"/>
        <v>0</v>
      </c>
      <c r="J45" s="31" t="str">
        <f t="shared" si="14"/>
        <v>1</v>
      </c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</row>
    <row r="46" spans="1:22" s="26" customFormat="1" ht="18" customHeight="1">
      <c r="A46" s="17">
        <f>IF('มฐ.1'!A46="","",'มฐ.1'!A46)</f>
        <v>41</v>
      </c>
      <c r="B46" s="84"/>
      <c r="C46" s="85"/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 t="shared" si="9"/>
        <v>0</v>
      </c>
      <c r="J46" s="31" t="str">
        <f t="shared" si="14"/>
        <v>1</v>
      </c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</row>
    <row r="47" spans="1:22" s="26" customFormat="1" ht="18" customHeight="1">
      <c r="A47" s="17">
        <f>IF('มฐ.1'!A47="","",'มฐ.1'!A47)</f>
        <v>42</v>
      </c>
      <c r="B47" s="84"/>
      <c r="C47" s="85"/>
      <c r="D47" s="51">
        <v>0</v>
      </c>
      <c r="E47" s="51">
        <v>0</v>
      </c>
      <c r="F47" s="51">
        <v>0</v>
      </c>
      <c r="G47" s="51">
        <v>0</v>
      </c>
      <c r="H47" s="31">
        <f t="shared" si="13"/>
        <v>0</v>
      </c>
      <c r="I47" s="30">
        <f t="shared" si="9"/>
        <v>0</v>
      </c>
      <c r="J47" s="31" t="str">
        <f t="shared" si="14"/>
        <v>1</v>
      </c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</row>
    <row r="48" spans="1:22" s="26" customFormat="1" ht="18" customHeight="1">
      <c r="A48" s="17">
        <f>IF('มฐ.1'!A48="","",'มฐ.1'!A48)</f>
        <v>43</v>
      </c>
      <c r="B48" s="84"/>
      <c r="C48" s="85"/>
      <c r="D48" s="51">
        <v>0</v>
      </c>
      <c r="E48" s="51">
        <v>0</v>
      </c>
      <c r="F48" s="51">
        <v>0</v>
      </c>
      <c r="G48" s="51">
        <v>0</v>
      </c>
      <c r="H48" s="31">
        <f t="shared" si="13"/>
        <v>0</v>
      </c>
      <c r="I48" s="30">
        <f t="shared" si="9"/>
        <v>0</v>
      </c>
      <c r="J48" s="31" t="str">
        <f t="shared" si="14"/>
        <v>1</v>
      </c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</row>
    <row r="49" spans="1:22" s="26" customFormat="1" ht="18" customHeight="1">
      <c r="A49" s="17">
        <f>IF('มฐ.1'!A49="","",'มฐ.1'!A49)</f>
        <v>44</v>
      </c>
      <c r="B49" s="84"/>
      <c r="C49" s="85"/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</row>
    <row r="50" spans="1:22" s="26" customFormat="1" ht="18" customHeight="1">
      <c r="A50" s="17">
        <f>IF('มฐ.1'!A50="","",'มฐ.1'!A50)</f>
        <v>45</v>
      </c>
      <c r="B50" s="84"/>
      <c r="C50" s="85"/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</row>
    <row r="51" spans="1:22" s="26" customFormat="1" ht="18" customHeight="1">
      <c r="A51" s="17">
        <f>IF('มฐ.1'!A51="","",'มฐ.1'!A51)</f>
        <v>46</v>
      </c>
      <c r="B51" s="84"/>
      <c r="C51" s="85"/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</row>
    <row r="52" spans="1:22" s="28" customFormat="1" ht="17.25" customHeight="1">
      <c r="A52" s="33">
        <v>0</v>
      </c>
      <c r="B52" s="196" t="s">
        <v>43</v>
      </c>
      <c r="C52" s="197"/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</row>
    <row r="53" spans="1:22" s="28" customFormat="1" ht="17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</row>
    <row r="54" spans="1:22" s="28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</row>
    <row r="55" spans="1:22" s="28" customFormat="1" ht="33" customHeight="1">
      <c r="A55" s="26"/>
      <c r="B55" s="32" t="s">
        <v>79</v>
      </c>
      <c r="C55" s="32"/>
      <c r="D55" s="26"/>
      <c r="E55" s="26"/>
      <c r="F55" s="26"/>
      <c r="G55" s="26"/>
      <c r="H55" s="26"/>
      <c r="I55" s="26"/>
      <c r="J55" s="26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</row>
    <row r="56" spans="1:22" s="28" customFormat="1" ht="22.5" customHeight="1">
      <c r="A56" s="26"/>
      <c r="B56" s="32" t="s">
        <v>75</v>
      </c>
      <c r="C56" s="32"/>
      <c r="D56" s="53"/>
      <c r="E56" s="52"/>
      <c r="F56" s="52"/>
      <c r="G56" s="52"/>
      <c r="H56" s="52"/>
      <c r="I56" s="52"/>
      <c r="J56" s="52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</row>
    <row r="57" spans="1:22" s="28" customFormat="1" ht="21" customHeight="1">
      <c r="A57" s="26"/>
      <c r="B57" s="32"/>
      <c r="C57" s="32"/>
      <c r="D57" s="53"/>
      <c r="E57" s="52"/>
      <c r="F57" s="52"/>
      <c r="G57" s="52"/>
      <c r="H57" s="52"/>
      <c r="I57" s="52"/>
      <c r="J57" s="52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</row>
    <row r="58" spans="1:22" s="28" customFormat="1" ht="17.25" customHeight="1">
      <c r="A58" s="26"/>
      <c r="B58" s="26"/>
      <c r="C58" s="26"/>
      <c r="D58" s="53"/>
      <c r="E58" s="52"/>
      <c r="F58" s="52"/>
      <c r="G58" s="52"/>
      <c r="H58" s="52"/>
      <c r="I58" s="52"/>
      <c r="J58" s="52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</row>
    <row r="59" spans="1:22" s="28" customFormat="1" ht="17.25" customHeight="1">
      <c r="A59" s="26"/>
      <c r="B59" s="26"/>
      <c r="C59" s="26"/>
      <c r="D59" s="53"/>
      <c r="E59" s="52"/>
      <c r="F59" s="52"/>
      <c r="G59" s="52"/>
      <c r="H59" s="52"/>
      <c r="I59" s="52"/>
      <c r="J59" s="52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</row>
    <row r="60" spans="1:22" s="28" customFormat="1" ht="17.25" customHeight="1">
      <c r="A60" s="26"/>
      <c r="B60" s="26"/>
      <c r="C60" s="26"/>
      <c r="D60" s="53"/>
      <c r="E60" s="52"/>
      <c r="F60" s="52"/>
      <c r="G60" s="52"/>
      <c r="H60" s="52"/>
      <c r="I60" s="52"/>
      <c r="J60" s="52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</row>
    <row r="61" spans="1:22" s="28" customFormat="1" ht="17.25" customHeight="1">
      <c r="A61" s="26"/>
      <c r="B61" s="26"/>
      <c r="C61" s="26"/>
      <c r="D61" s="53"/>
      <c r="E61" s="52"/>
      <c r="F61" s="52"/>
      <c r="G61" s="52"/>
      <c r="H61" s="52"/>
      <c r="I61" s="52"/>
      <c r="J61" s="52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</row>
    <row r="62" spans="1:22" s="28" customFormat="1" ht="17.25" customHeight="1">
      <c r="A62" s="26"/>
      <c r="B62" s="26"/>
      <c r="C62" s="26"/>
      <c r="D62" s="53"/>
      <c r="E62" s="52"/>
      <c r="F62" s="52"/>
      <c r="G62" s="52"/>
      <c r="H62" s="52"/>
      <c r="I62" s="52"/>
      <c r="J62" s="52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</row>
    <row r="63" spans="1:22" s="28" customFormat="1" ht="17.25" customHeight="1">
      <c r="A63" s="26"/>
      <c r="B63" s="26"/>
      <c r="C63" s="26"/>
      <c r="D63" s="53"/>
      <c r="E63" s="52"/>
      <c r="F63" s="52"/>
      <c r="G63" s="52"/>
      <c r="H63" s="52"/>
      <c r="I63" s="52"/>
      <c r="J63" s="52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</row>
    <row r="64" spans="1:22" s="28" customFormat="1" ht="17.25" customHeight="1">
      <c r="A64" s="26"/>
      <c r="B64" s="26"/>
      <c r="C64" s="26"/>
      <c r="D64" s="53"/>
      <c r="E64" s="52"/>
      <c r="F64" s="52"/>
      <c r="G64" s="52"/>
      <c r="H64" s="52"/>
      <c r="I64" s="52"/>
      <c r="J64" s="52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</row>
    <row r="65" spans="4:22" s="26" customFormat="1" ht="16.5" customHeight="1">
      <c r="D65" s="53"/>
      <c r="E65" s="52"/>
      <c r="F65" s="52"/>
      <c r="G65" s="52"/>
      <c r="H65" s="52"/>
      <c r="I65" s="52"/>
      <c r="J65" s="52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</row>
    <row r="66" spans="4:22" s="26" customFormat="1" ht="16.5" customHeight="1">
      <c r="D66" s="53"/>
      <c r="E66" s="52"/>
      <c r="F66" s="52"/>
      <c r="G66" s="52"/>
      <c r="H66" s="52"/>
      <c r="I66" s="52"/>
      <c r="J66" s="52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</row>
    <row r="67" spans="4:22" s="26" customFormat="1" ht="16.5" customHeight="1">
      <c r="D67" s="53"/>
      <c r="E67" s="52"/>
      <c r="F67" s="52"/>
      <c r="G67" s="52"/>
      <c r="H67" s="52"/>
      <c r="I67" s="52"/>
      <c r="J67" s="52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</row>
    <row r="68" spans="4:22" s="26" customFormat="1" ht="16.5" customHeight="1">
      <c r="D68" s="53"/>
      <c r="E68" s="52"/>
      <c r="F68" s="52"/>
      <c r="G68" s="52"/>
      <c r="H68" s="52"/>
      <c r="I68" s="52"/>
      <c r="J68" s="52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</row>
    <row r="69" spans="4:22" s="26" customFormat="1" ht="16.5" customHeight="1">
      <c r="D69" s="53"/>
      <c r="E69" s="52"/>
      <c r="F69" s="52"/>
      <c r="G69" s="52"/>
      <c r="H69" s="52"/>
      <c r="I69" s="52"/>
      <c r="J69" s="52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</row>
    <row r="70" spans="4:22" s="26" customFormat="1" ht="16.5" customHeight="1">
      <c r="D70" s="53"/>
      <c r="E70" s="52"/>
      <c r="F70" s="52"/>
      <c r="G70" s="52"/>
      <c r="H70" s="52"/>
      <c r="I70" s="52"/>
      <c r="J70" s="52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</row>
    <row r="71" spans="4:22" s="26" customFormat="1" ht="16.5" customHeight="1">
      <c r="D71" s="53"/>
      <c r="E71" s="52"/>
      <c r="F71" s="52"/>
      <c r="G71" s="52"/>
      <c r="H71" s="52"/>
      <c r="I71" s="52"/>
      <c r="J71" s="52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</row>
    <row r="72" spans="4:22" s="26" customFormat="1" ht="16.5" customHeight="1">
      <c r="D72" s="53"/>
      <c r="E72" s="52"/>
      <c r="F72" s="52"/>
      <c r="G72" s="52"/>
      <c r="H72" s="52"/>
      <c r="I72" s="52"/>
      <c r="J72" s="52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</row>
    <row r="73" spans="4:22" s="26" customFormat="1" ht="16.5" customHeight="1">
      <c r="D73" s="53"/>
      <c r="E73" s="52"/>
      <c r="F73" s="52"/>
      <c r="G73" s="52"/>
      <c r="H73" s="52"/>
      <c r="I73" s="52"/>
      <c r="J73" s="52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</row>
    <row r="74" spans="4:22" s="26" customFormat="1" ht="16.5" customHeight="1">
      <c r="D74" s="53"/>
      <c r="E74" s="52"/>
      <c r="F74" s="52"/>
      <c r="G74" s="52"/>
      <c r="H74" s="52"/>
      <c r="I74" s="52"/>
      <c r="J74" s="52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</row>
    <row r="75" spans="4:22" s="26" customFormat="1" ht="16.5" customHeight="1">
      <c r="D75" s="53"/>
      <c r="E75" s="52"/>
      <c r="F75" s="52"/>
      <c r="G75" s="52"/>
      <c r="H75" s="52"/>
      <c r="I75" s="52"/>
      <c r="J75" s="52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</row>
    <row r="76" spans="4:22" s="26" customFormat="1" ht="16.5" customHeight="1">
      <c r="D76" s="53"/>
      <c r="E76" s="52"/>
      <c r="F76" s="52"/>
      <c r="G76" s="52"/>
      <c r="H76" s="52"/>
      <c r="I76" s="52"/>
      <c r="J76" s="52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</row>
    <row r="77" spans="4:22" s="26" customFormat="1" ht="16.5" customHeight="1">
      <c r="D77" s="53"/>
      <c r="E77" s="52"/>
      <c r="F77" s="52"/>
      <c r="G77" s="52"/>
      <c r="H77" s="52"/>
      <c r="I77" s="52"/>
      <c r="J77" s="52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</row>
    <row r="78" spans="4:22" s="26" customFormat="1" ht="16.5" customHeight="1">
      <c r="D78" s="53"/>
      <c r="E78" s="52"/>
      <c r="F78" s="52"/>
      <c r="G78" s="52"/>
      <c r="H78" s="52"/>
      <c r="I78" s="52"/>
      <c r="J78" s="52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</row>
    <row r="79" spans="4:22" s="26" customFormat="1" ht="16.5" customHeight="1">
      <c r="D79" s="53"/>
      <c r="E79" s="52"/>
      <c r="F79" s="52"/>
      <c r="G79" s="52"/>
      <c r="H79" s="52"/>
      <c r="I79" s="52"/>
      <c r="J79" s="52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</row>
    <row r="80" spans="4:22" s="26" customFormat="1" ht="16.5" customHeight="1">
      <c r="D80" s="53"/>
      <c r="E80" s="52"/>
      <c r="F80" s="52"/>
      <c r="G80" s="52"/>
      <c r="H80" s="52"/>
      <c r="I80" s="52"/>
      <c r="J80" s="52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</row>
    <row r="81" spans="4:22" s="26" customFormat="1" ht="16.5" customHeight="1">
      <c r="D81" s="53"/>
      <c r="E81" s="52"/>
      <c r="F81" s="52"/>
      <c r="G81" s="52"/>
      <c r="H81" s="52"/>
      <c r="I81" s="52"/>
      <c r="J81" s="52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</row>
    <row r="82" spans="4:22" s="26" customFormat="1" ht="16.5" customHeight="1">
      <c r="D82" s="53"/>
      <c r="E82" s="52"/>
      <c r="F82" s="52"/>
      <c r="G82" s="52"/>
      <c r="H82" s="52"/>
      <c r="I82" s="52"/>
      <c r="J82" s="52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</row>
    <row r="83" spans="4:22" s="26" customFormat="1" ht="16.5" customHeight="1">
      <c r="D83" s="53"/>
      <c r="E83" s="52"/>
      <c r="F83" s="52"/>
      <c r="G83" s="52"/>
      <c r="H83" s="52"/>
      <c r="I83" s="52"/>
      <c r="J83" s="52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</row>
    <row r="84" spans="4:22" s="26" customFormat="1" ht="16.5" customHeight="1">
      <c r="D84" s="53"/>
      <c r="E84" s="52"/>
      <c r="F84" s="52"/>
      <c r="G84" s="52"/>
      <c r="H84" s="52"/>
      <c r="I84" s="52"/>
      <c r="J84" s="5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</row>
    <row r="85" spans="4:22" s="26" customFormat="1" ht="16.5" customHeight="1">
      <c r="D85" s="53"/>
      <c r="E85" s="52"/>
      <c r="F85" s="52"/>
      <c r="G85" s="52"/>
      <c r="H85" s="52"/>
      <c r="I85" s="52"/>
      <c r="J85" s="5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</row>
    <row r="86" spans="4:22" s="26" customFormat="1" ht="16.5" customHeight="1">
      <c r="D86" s="53"/>
      <c r="E86" s="52"/>
      <c r="F86" s="52"/>
      <c r="G86" s="52"/>
      <c r="H86" s="52"/>
      <c r="I86" s="52"/>
      <c r="J86" s="52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</row>
    <row r="87" spans="4:22" s="26" customFormat="1" ht="16.5" customHeight="1">
      <c r="D87" s="53"/>
      <c r="E87" s="52"/>
      <c r="F87" s="52"/>
      <c r="G87" s="52"/>
      <c r="H87" s="52"/>
      <c r="I87" s="52"/>
      <c r="J87" s="52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</row>
    <row r="88" spans="4:22" s="26" customFormat="1" ht="16.5" customHeight="1">
      <c r="D88" s="53"/>
      <c r="E88" s="52"/>
      <c r="F88" s="52"/>
      <c r="G88" s="52"/>
      <c r="H88" s="52"/>
      <c r="I88" s="52"/>
      <c r="J88" s="52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</row>
    <row r="89" spans="4:22" s="26" customFormat="1" ht="16.5" customHeight="1">
      <c r="D89" s="53"/>
      <c r="E89" s="52"/>
      <c r="F89" s="52"/>
      <c r="G89" s="52"/>
      <c r="H89" s="52"/>
      <c r="I89" s="52"/>
      <c r="J89" s="52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</row>
    <row r="90" spans="4:22" s="26" customFormat="1" ht="16.5" customHeight="1">
      <c r="D90" s="53"/>
      <c r="E90" s="52"/>
      <c r="F90" s="52"/>
      <c r="G90" s="52"/>
      <c r="H90" s="52"/>
      <c r="I90" s="52"/>
      <c r="J90" s="52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</row>
    <row r="91" spans="4:22" s="26" customFormat="1" ht="16.5" customHeight="1">
      <c r="D91" s="53"/>
      <c r="E91" s="52"/>
      <c r="F91" s="52"/>
      <c r="G91" s="52"/>
      <c r="H91" s="52"/>
      <c r="I91" s="52"/>
      <c r="J91" s="52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</row>
    <row r="92" spans="4:22" s="26" customFormat="1" ht="16.5" customHeight="1">
      <c r="D92" s="53"/>
      <c r="E92" s="52"/>
      <c r="F92" s="52"/>
      <c r="G92" s="52"/>
      <c r="H92" s="52"/>
      <c r="I92" s="52"/>
      <c r="J92" s="52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</row>
    <row r="93" spans="4:22" s="26" customFormat="1" ht="16.5" customHeight="1">
      <c r="D93" s="53"/>
      <c r="E93" s="52"/>
      <c r="F93" s="52"/>
      <c r="G93" s="52"/>
      <c r="H93" s="52"/>
      <c r="I93" s="52"/>
      <c r="J93" s="52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</row>
    <row r="94" spans="4:22" s="26" customFormat="1" ht="16.5" customHeight="1">
      <c r="D94" s="53"/>
      <c r="E94" s="52"/>
      <c r="F94" s="52"/>
      <c r="G94" s="52"/>
      <c r="H94" s="52"/>
      <c r="I94" s="52"/>
      <c r="J94" s="52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</row>
    <row r="95" spans="4:22" s="26" customFormat="1" ht="16.5" customHeight="1">
      <c r="D95" s="53"/>
      <c r="E95" s="52"/>
      <c r="F95" s="52"/>
      <c r="G95" s="52"/>
      <c r="H95" s="52"/>
      <c r="I95" s="52"/>
      <c r="J95" s="52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</row>
    <row r="96" spans="4:22" s="26" customFormat="1" ht="16.5" customHeight="1">
      <c r="D96" s="53"/>
      <c r="E96" s="52"/>
      <c r="F96" s="52"/>
      <c r="G96" s="52"/>
      <c r="H96" s="52"/>
      <c r="I96" s="52"/>
      <c r="J96" s="52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</row>
    <row r="97" spans="4:22" s="26" customFormat="1" ht="16.5" customHeight="1">
      <c r="D97" s="53"/>
      <c r="E97" s="52"/>
      <c r="F97" s="52"/>
      <c r="G97" s="52"/>
      <c r="H97" s="52"/>
      <c r="I97" s="52"/>
      <c r="J97" s="52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</row>
    <row r="98" spans="4:22" s="26" customFormat="1" ht="16.5" customHeight="1">
      <c r="D98" s="53"/>
      <c r="E98" s="52"/>
      <c r="F98" s="52"/>
      <c r="G98" s="52"/>
      <c r="H98" s="52"/>
      <c r="I98" s="52"/>
      <c r="J98" s="52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</row>
    <row r="99" spans="4:22" s="26" customFormat="1" ht="16.5" customHeight="1">
      <c r="D99" s="53"/>
      <c r="E99" s="52"/>
      <c r="F99" s="52"/>
      <c r="G99" s="52"/>
      <c r="H99" s="52"/>
      <c r="I99" s="52"/>
      <c r="J99" s="52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</row>
    <row r="100" spans="4:22" s="26" customFormat="1" ht="16.5" customHeight="1">
      <c r="D100" s="53"/>
      <c r="E100" s="52"/>
      <c r="F100" s="52"/>
      <c r="G100" s="52"/>
      <c r="H100" s="52"/>
      <c r="I100" s="52"/>
      <c r="J100" s="52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</row>
    <row r="101" spans="4:22" s="26" customFormat="1" ht="16.5" customHeight="1">
      <c r="D101" s="53"/>
      <c r="E101" s="52"/>
      <c r="F101" s="52"/>
      <c r="G101" s="52"/>
      <c r="H101" s="52"/>
      <c r="I101" s="52"/>
      <c r="J101" s="52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</row>
    <row r="102" spans="4:22" s="26" customFormat="1" ht="16.5" customHeight="1">
      <c r="D102" s="53"/>
      <c r="E102" s="52"/>
      <c r="F102" s="52"/>
      <c r="G102" s="52"/>
      <c r="H102" s="52"/>
      <c r="I102" s="52"/>
      <c r="J102" s="52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</row>
    <row r="103" spans="4:22" s="26" customFormat="1" ht="16.5" customHeight="1">
      <c r="D103" s="53"/>
      <c r="E103" s="52"/>
      <c r="F103" s="52"/>
      <c r="G103" s="52"/>
      <c r="H103" s="52"/>
      <c r="I103" s="52"/>
      <c r="J103" s="52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</row>
    <row r="104" spans="4:22" s="26" customFormat="1" ht="16.5" customHeight="1">
      <c r="D104" s="53"/>
      <c r="E104" s="52"/>
      <c r="F104" s="52"/>
      <c r="G104" s="52"/>
      <c r="H104" s="52"/>
      <c r="I104" s="52"/>
      <c r="J104" s="52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</row>
    <row r="105" spans="4:22" s="26" customFormat="1" ht="16.5" customHeight="1">
      <c r="D105" s="53"/>
      <c r="E105" s="52"/>
      <c r="F105" s="52"/>
      <c r="G105" s="52"/>
      <c r="H105" s="52"/>
      <c r="I105" s="52"/>
      <c r="J105" s="52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</row>
    <row r="106" spans="4:22" s="26" customFormat="1" ht="16.5" customHeight="1">
      <c r="D106" s="53"/>
      <c r="E106" s="52"/>
      <c r="F106" s="52"/>
      <c r="G106" s="52"/>
      <c r="H106" s="52"/>
      <c r="I106" s="52"/>
      <c r="J106" s="52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</row>
    <row r="107" spans="4:22" s="26" customFormat="1" ht="16.5" customHeight="1">
      <c r="D107" s="53"/>
      <c r="E107" s="52"/>
      <c r="F107" s="52"/>
      <c r="G107" s="52"/>
      <c r="H107" s="52"/>
      <c r="I107" s="52"/>
      <c r="J107" s="52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</row>
    <row r="108" spans="4:22" s="26" customFormat="1" ht="16.5" customHeight="1">
      <c r="D108" s="53"/>
      <c r="E108" s="52"/>
      <c r="F108" s="52"/>
      <c r="G108" s="52"/>
      <c r="H108" s="52"/>
      <c r="I108" s="52"/>
      <c r="J108" s="52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</row>
    <row r="109" spans="4:22" s="26" customFormat="1" ht="16.5" customHeight="1">
      <c r="D109" s="53"/>
      <c r="E109" s="52"/>
      <c r="F109" s="52"/>
      <c r="G109" s="52"/>
      <c r="H109" s="52"/>
      <c r="I109" s="52"/>
      <c r="J109" s="52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</row>
    <row r="110" spans="4:22" s="26" customFormat="1" ht="16.5" customHeight="1">
      <c r="D110" s="53"/>
      <c r="E110" s="52"/>
      <c r="F110" s="52"/>
      <c r="G110" s="52"/>
      <c r="H110" s="52"/>
      <c r="I110" s="52"/>
      <c r="J110" s="52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</row>
    <row r="111" spans="4:22" s="26" customFormat="1" ht="16.5" customHeight="1">
      <c r="D111" s="53"/>
      <c r="E111" s="52"/>
      <c r="F111" s="52"/>
      <c r="G111" s="52"/>
      <c r="H111" s="52"/>
      <c r="I111" s="52"/>
      <c r="J111" s="52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</row>
    <row r="112" spans="4:22" s="26" customFormat="1" ht="16.5" customHeight="1">
      <c r="D112" s="53"/>
      <c r="E112" s="52"/>
      <c r="F112" s="52"/>
      <c r="G112" s="52"/>
      <c r="H112" s="52"/>
      <c r="I112" s="52"/>
      <c r="J112" s="52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</row>
    <row r="113" spans="4:22" s="26" customFormat="1" ht="16.5" customHeight="1">
      <c r="D113" s="53"/>
      <c r="E113" s="52"/>
      <c r="F113" s="52"/>
      <c r="G113" s="52"/>
      <c r="H113" s="52"/>
      <c r="I113" s="52"/>
      <c r="J113" s="52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</row>
    <row r="114" spans="4:22" s="26" customFormat="1" ht="16.5" customHeight="1">
      <c r="D114" s="53"/>
      <c r="E114" s="52"/>
      <c r="F114" s="52"/>
      <c r="G114" s="52"/>
      <c r="H114" s="52"/>
      <c r="I114" s="52"/>
      <c r="J114" s="52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</row>
    <row r="115" spans="4:22" s="26" customFormat="1" ht="16.5" customHeight="1">
      <c r="D115" s="53"/>
      <c r="E115" s="52"/>
      <c r="F115" s="52"/>
      <c r="G115" s="52"/>
      <c r="H115" s="52"/>
      <c r="I115" s="52"/>
      <c r="J115" s="52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</row>
    <row r="116" spans="4:22" s="26" customFormat="1" ht="16.5" customHeight="1">
      <c r="D116" s="53"/>
      <c r="E116" s="52"/>
      <c r="F116" s="52"/>
      <c r="G116" s="52"/>
      <c r="H116" s="52"/>
      <c r="I116" s="52"/>
      <c r="J116" s="52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</row>
    <row r="117" spans="4:22" s="26" customFormat="1" ht="16.5" customHeight="1">
      <c r="D117" s="53"/>
      <c r="E117" s="52"/>
      <c r="F117" s="52"/>
      <c r="G117" s="52"/>
      <c r="H117" s="52"/>
      <c r="I117" s="52"/>
      <c r="J117" s="52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</row>
    <row r="118" spans="4:22" s="26" customFormat="1" ht="16.5" customHeight="1">
      <c r="D118" s="53"/>
      <c r="E118" s="52"/>
      <c r="F118" s="52"/>
      <c r="G118" s="52"/>
      <c r="H118" s="52"/>
      <c r="I118" s="52"/>
      <c r="J118" s="52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</row>
    <row r="119" spans="4:22" s="26" customFormat="1" ht="18.75">
      <c r="D119" s="53"/>
      <c r="E119" s="52"/>
      <c r="F119" s="52"/>
      <c r="G119" s="52"/>
      <c r="H119" s="52"/>
      <c r="I119" s="52"/>
      <c r="J119" s="52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</row>
    <row r="120" spans="4:22" s="26" customFormat="1" ht="18.75">
      <c r="D120" s="53"/>
      <c r="E120" s="52"/>
      <c r="F120" s="52"/>
      <c r="G120" s="52"/>
      <c r="H120" s="52"/>
      <c r="I120" s="52"/>
      <c r="J120" s="52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</row>
    <row r="121" spans="4:22" s="26" customFormat="1" ht="18.75">
      <c r="D121" s="53"/>
      <c r="E121" s="52"/>
      <c r="F121" s="52"/>
      <c r="G121" s="52"/>
      <c r="H121" s="52"/>
      <c r="I121" s="52"/>
      <c r="J121" s="52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</row>
    <row r="122" spans="4:22" s="26" customFormat="1" ht="18.75">
      <c r="D122" s="53"/>
      <c r="E122" s="52"/>
      <c r="F122" s="52"/>
      <c r="G122" s="52"/>
      <c r="H122" s="52"/>
      <c r="I122" s="52"/>
      <c r="J122" s="52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</row>
    <row r="123" spans="4:22" s="26" customFormat="1" ht="18.75">
      <c r="D123" s="53"/>
      <c r="E123" s="52"/>
      <c r="F123" s="52"/>
      <c r="G123" s="52"/>
      <c r="H123" s="52"/>
      <c r="I123" s="52"/>
      <c r="J123" s="52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</row>
    <row r="124" spans="4:22" s="26" customFormat="1" ht="18.75">
      <c r="D124" s="53"/>
      <c r="E124" s="52"/>
      <c r="F124" s="52"/>
      <c r="G124" s="52"/>
      <c r="H124" s="52"/>
      <c r="I124" s="52"/>
      <c r="J124" s="52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</row>
    <row r="125" spans="4:22" s="26" customFormat="1" ht="18.75">
      <c r="D125" s="53"/>
      <c r="E125" s="52"/>
      <c r="F125" s="52"/>
      <c r="G125" s="52"/>
      <c r="H125" s="52"/>
      <c r="I125" s="52"/>
      <c r="J125" s="52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</row>
    <row r="126" spans="4:22" s="26" customFormat="1" ht="18.75">
      <c r="D126" s="53"/>
      <c r="E126" s="52"/>
      <c r="F126" s="52"/>
      <c r="G126" s="52"/>
      <c r="H126" s="52"/>
      <c r="I126" s="52"/>
      <c r="J126" s="52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</row>
    <row r="127" spans="4:22" s="26" customFormat="1" ht="18.75">
      <c r="D127" s="53"/>
      <c r="E127" s="52"/>
      <c r="F127" s="52"/>
      <c r="G127" s="52"/>
      <c r="H127" s="52"/>
      <c r="I127" s="52"/>
      <c r="J127" s="52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</row>
    <row r="128" spans="4:22" s="26" customFormat="1" ht="18.75">
      <c r="D128" s="53"/>
      <c r="E128" s="52"/>
      <c r="F128" s="52"/>
      <c r="G128" s="52"/>
      <c r="H128" s="52"/>
      <c r="I128" s="52"/>
      <c r="J128" s="52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</row>
    <row r="129" spans="4:22" s="26" customFormat="1" ht="18.75">
      <c r="D129" s="53"/>
      <c r="E129" s="52"/>
      <c r="F129" s="52"/>
      <c r="G129" s="52"/>
      <c r="H129" s="52"/>
      <c r="I129" s="52"/>
      <c r="J129" s="52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</row>
    <row r="130" spans="4:22" s="26" customFormat="1" ht="18.75">
      <c r="D130" s="53"/>
      <c r="E130" s="52"/>
      <c r="F130" s="52"/>
      <c r="G130" s="52"/>
      <c r="H130" s="52"/>
      <c r="I130" s="52"/>
      <c r="J130" s="52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  <row r="131" spans="1:22" s="26" customFormat="1" ht="18.75">
      <c r="A131" s="46"/>
      <c r="B131" s="46"/>
      <c r="C131" s="46"/>
      <c r="D131" s="55"/>
      <c r="E131" s="54"/>
      <c r="F131" s="54"/>
      <c r="G131" s="54"/>
      <c r="H131" s="54"/>
      <c r="I131" s="54"/>
      <c r="J131" s="54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</row>
    <row r="132" spans="1:22" s="26" customFormat="1" ht="18.75">
      <c r="A132" s="46"/>
      <c r="B132" s="46"/>
      <c r="C132" s="46"/>
      <c r="D132" s="55"/>
      <c r="E132" s="54"/>
      <c r="F132" s="54"/>
      <c r="G132" s="54"/>
      <c r="H132" s="54"/>
      <c r="I132" s="54"/>
      <c r="J132" s="54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</row>
    <row r="133" spans="1:22" s="26" customFormat="1" ht="18.75">
      <c r="A133" s="46"/>
      <c r="B133" s="46"/>
      <c r="C133" s="46"/>
      <c r="D133" s="55"/>
      <c r="E133" s="54"/>
      <c r="F133" s="54"/>
      <c r="G133" s="54"/>
      <c r="H133" s="54"/>
      <c r="I133" s="54"/>
      <c r="J133" s="54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</row>
    <row r="134" spans="1:22" s="26" customFormat="1" ht="18.75">
      <c r="A134" s="46"/>
      <c r="B134" s="46"/>
      <c r="C134" s="46"/>
      <c r="D134" s="55"/>
      <c r="E134" s="54"/>
      <c r="F134" s="54"/>
      <c r="G134" s="54"/>
      <c r="H134" s="54"/>
      <c r="I134" s="54"/>
      <c r="J134" s="54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</row>
    <row r="135" spans="1:22" s="26" customFormat="1" ht="18.75">
      <c r="A135" s="46"/>
      <c r="B135" s="46"/>
      <c r="C135" s="46"/>
      <c r="D135" s="55"/>
      <c r="E135" s="54"/>
      <c r="F135" s="54"/>
      <c r="G135" s="54"/>
      <c r="H135" s="54"/>
      <c r="I135" s="54"/>
      <c r="J135" s="54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</row>
    <row r="136" spans="1:22" s="26" customFormat="1" ht="18.75">
      <c r="A136" s="46"/>
      <c r="B136" s="46"/>
      <c r="C136" s="46"/>
      <c r="D136" s="55"/>
      <c r="E136" s="54"/>
      <c r="F136" s="54"/>
      <c r="G136" s="54"/>
      <c r="H136" s="54"/>
      <c r="I136" s="54"/>
      <c r="J136" s="54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</row>
    <row r="137" spans="1:22" s="26" customFormat="1" ht="18.75">
      <c r="A137" s="46"/>
      <c r="B137" s="46"/>
      <c r="C137" s="46"/>
      <c r="D137" s="55"/>
      <c r="E137" s="54"/>
      <c r="F137" s="54"/>
      <c r="G137" s="54"/>
      <c r="H137" s="54"/>
      <c r="I137" s="54"/>
      <c r="J137" s="54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</row>
    <row r="138" spans="1:22" s="26" customFormat="1" ht="18.75">
      <c r="A138" s="46"/>
      <c r="B138" s="46"/>
      <c r="C138" s="46"/>
      <c r="D138" s="55"/>
      <c r="E138" s="54"/>
      <c r="F138" s="54"/>
      <c r="G138" s="54"/>
      <c r="H138" s="54"/>
      <c r="I138" s="54"/>
      <c r="J138" s="54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</row>
    <row r="139" spans="1:22" s="26" customFormat="1" ht="18.75">
      <c r="A139" s="46"/>
      <c r="B139" s="46"/>
      <c r="C139" s="46"/>
      <c r="D139" s="55"/>
      <c r="E139" s="54"/>
      <c r="F139" s="54"/>
      <c r="G139" s="54"/>
      <c r="H139" s="54"/>
      <c r="I139" s="54"/>
      <c r="J139" s="54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</row>
    <row r="140" spans="1:22" s="26" customFormat="1" ht="18.75">
      <c r="A140" s="46"/>
      <c r="B140" s="46"/>
      <c r="C140" s="46"/>
      <c r="D140" s="55"/>
      <c r="E140" s="54"/>
      <c r="F140" s="54"/>
      <c r="G140" s="54"/>
      <c r="H140" s="54"/>
      <c r="I140" s="54"/>
      <c r="J140" s="54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</row>
    <row r="141" spans="1:22" s="26" customFormat="1" ht="18.75">
      <c r="A141" s="46"/>
      <c r="B141" s="46"/>
      <c r="C141" s="46"/>
      <c r="D141" s="55"/>
      <c r="E141" s="54"/>
      <c r="F141" s="54"/>
      <c r="G141" s="54"/>
      <c r="H141" s="54"/>
      <c r="I141" s="54"/>
      <c r="J141" s="54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</row>
    <row r="142" spans="1:22" s="26" customFormat="1" ht="18.75">
      <c r="A142" s="46"/>
      <c r="B142" s="46"/>
      <c r="C142" s="46"/>
      <c r="D142" s="55"/>
      <c r="E142" s="54"/>
      <c r="F142" s="54"/>
      <c r="G142" s="54"/>
      <c r="H142" s="54"/>
      <c r="I142" s="54"/>
      <c r="J142" s="54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</row>
    <row r="143" spans="1:22" s="26" customFormat="1" ht="18.75">
      <c r="A143" s="46"/>
      <c r="B143" s="46"/>
      <c r="C143" s="46"/>
      <c r="D143" s="55"/>
      <c r="E143" s="54"/>
      <c r="F143" s="54"/>
      <c r="G143" s="54"/>
      <c r="H143" s="54"/>
      <c r="I143" s="54"/>
      <c r="J143" s="54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</row>
    <row r="144" spans="1:22" s="26" customFormat="1" ht="18.75">
      <c r="A144" s="46"/>
      <c r="B144" s="46"/>
      <c r="C144" s="46"/>
      <c r="D144" s="55"/>
      <c r="E144" s="54"/>
      <c r="F144" s="54"/>
      <c r="G144" s="54"/>
      <c r="H144" s="54"/>
      <c r="I144" s="54"/>
      <c r="J144" s="54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</row>
    <row r="145" spans="1:22" s="26" customFormat="1" ht="18.75">
      <c r="A145" s="46"/>
      <c r="B145" s="46"/>
      <c r="C145" s="46"/>
      <c r="D145" s="55"/>
      <c r="E145" s="54"/>
      <c r="F145" s="54"/>
      <c r="G145" s="54"/>
      <c r="H145" s="54"/>
      <c r="I145" s="54"/>
      <c r="J145" s="54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</row>
    <row r="146" spans="1:22" s="26" customFormat="1" ht="18.75">
      <c r="A146" s="46"/>
      <c r="B146" s="46"/>
      <c r="C146" s="46"/>
      <c r="D146" s="55"/>
      <c r="E146" s="54"/>
      <c r="F146" s="54"/>
      <c r="G146" s="54"/>
      <c r="H146" s="54"/>
      <c r="I146" s="54"/>
      <c r="J146" s="54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</row>
    <row r="147" spans="1:22" s="26" customFormat="1" ht="18.75">
      <c r="A147" s="46"/>
      <c r="B147" s="46"/>
      <c r="C147" s="46"/>
      <c r="D147" s="55"/>
      <c r="E147" s="54"/>
      <c r="F147" s="54"/>
      <c r="G147" s="54"/>
      <c r="H147" s="54"/>
      <c r="I147" s="54"/>
      <c r="J147" s="54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</row>
    <row r="148" spans="1:22" s="26" customFormat="1" ht="18.75">
      <c r="A148" s="46"/>
      <c r="B148" s="46"/>
      <c r="C148" s="46"/>
      <c r="D148" s="55"/>
      <c r="E148" s="54"/>
      <c r="F148" s="54"/>
      <c r="G148" s="54"/>
      <c r="H148" s="54"/>
      <c r="I148" s="54"/>
      <c r="J148" s="54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</row>
  </sheetData>
  <sheetProtection formatCells="0" formatColumns="0" formatRows="0" sort="0"/>
  <protectedRanges>
    <protectedRange sqref="D6:G51" name="ช่วง1"/>
    <protectedRange sqref="A2:L2" name="ช่วง1_2"/>
    <protectedRange sqref="C30:C38 B43:C45 B6:C29" name="ช่วง1_4"/>
  </protectedRanges>
  <mergeCells count="28">
    <mergeCell ref="A2:L2"/>
    <mergeCell ref="B52:C52"/>
    <mergeCell ref="A1:J1"/>
    <mergeCell ref="L11:L12"/>
    <mergeCell ref="U9:U10"/>
    <mergeCell ref="V15:V16"/>
    <mergeCell ref="V11:V12"/>
    <mergeCell ref="L13:L14"/>
    <mergeCell ref="T11:T12"/>
    <mergeCell ref="U11:U12"/>
    <mergeCell ref="T15:T16"/>
    <mergeCell ref="U15:U16"/>
    <mergeCell ref="T13:T14"/>
    <mergeCell ref="V13:V14"/>
    <mergeCell ref="T7:T8"/>
    <mergeCell ref="U7:U8"/>
    <mergeCell ref="V7:V8"/>
    <mergeCell ref="V9:V10"/>
    <mergeCell ref="U13:U14"/>
    <mergeCell ref="J4:J5"/>
    <mergeCell ref="L7:L8"/>
    <mergeCell ref="T9:T10"/>
    <mergeCell ref="D3:J3"/>
    <mergeCell ref="L9:L10"/>
    <mergeCell ref="A3:A5"/>
    <mergeCell ref="B3:C3"/>
    <mergeCell ref="B4:C4"/>
    <mergeCell ref="B5:C5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PeachgirL</cp:lastModifiedBy>
  <cp:lastPrinted>2016-03-07T16:04:17Z</cp:lastPrinted>
  <dcterms:created xsi:type="dcterms:W3CDTF">2012-01-18T08:38:30Z</dcterms:created>
  <dcterms:modified xsi:type="dcterms:W3CDTF">2017-02-27T08:40:12Z</dcterms:modified>
  <cp:category/>
  <cp:version/>
  <cp:contentType/>
  <cp:contentStatus/>
</cp:coreProperties>
</file>