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2120" windowHeight="7935" activeTab="5"/>
  </bookViews>
  <sheets>
    <sheet name="มฐ.1" sheetId="1" r:id="rId1"/>
    <sheet name="มฐ.2" sheetId="2" r:id="rId2"/>
    <sheet name="มฐ.3" sheetId="3" r:id="rId3"/>
    <sheet name="มฐ.4" sheetId="4" r:id="rId4"/>
    <sheet name="มฐ.5ไม่ประเมิน" sheetId="5" r:id="rId5"/>
    <sheet name="มฐ.6" sheetId="6" r:id="rId6"/>
    <sheet name="Sheet1" sheetId="7" r:id="rId7"/>
  </sheets>
  <definedNames/>
  <calcPr fullCalcOnLoad="1"/>
</workbook>
</file>

<file path=xl/sharedStrings.xml><?xml version="1.0" encoding="utf-8"?>
<sst xmlns="http://schemas.openxmlformats.org/spreadsheetml/2006/main" count="658" uniqueCount="163">
  <si>
    <t>ที่</t>
  </si>
  <si>
    <t>ชื่อ-สกุล</t>
  </si>
  <si>
    <t>มาตรฐานที่ 1 ผู้เรียนมีสุขภาวะที่ดีและมีสุนทรียภาพ</t>
  </si>
  <si>
    <t>มีสุขนิสัยในการดูแลสุขภาพและออกกำลังกาย สม่ำเสมอ</t>
  </si>
  <si>
    <t xml:space="preserve">มีน้ำหนัก ส่วนสูง และมีสมรรถภาพทางกายตามเกณฑ์มาตรฐาน </t>
  </si>
  <si>
    <t>ป้องกันตนเองจากสิ่งเสพติดให้โทษและหลีกเลี่ยงตนเองจากสภาวะที่เสี่ยงต่อความรุนแรง โรค ภัย อุบัติเหตุ และปัญหาทางเพศ</t>
  </si>
  <si>
    <t xml:space="preserve">เห็นคุณค่าในตนเอง มีความมั่นใจ กล้าแสดงออกอย่างเหมาะสม </t>
  </si>
  <si>
    <t xml:space="preserve">มีมนุษยสัมพันธ์ที่ดีและให้เกียรติผู้อื่น </t>
  </si>
  <si>
    <t>สร้างผลงานจากเข้าร่วมกิจกรรมด้านศิลปะ ดนตรี/นาฏศิลปะ กีฬา/นันทนาการตามจินตนาการ</t>
  </si>
  <si>
    <t>เอื้ออาทรผู้อื่นและกตัญญูกตเวทีต่อผู้มีพระคุณ</t>
  </si>
  <si>
    <t>ยอมรับความคิดและวัฒนธรรมที่แตกต่าง</t>
  </si>
  <si>
    <t xml:space="preserve">มีคุณลักษณะที่พึงประสงค์ตามหลักสูตร </t>
  </si>
  <si>
    <t xml:space="preserve">มีความรู้สึกที่ดีต่ออาชีพสุจริตและหาความรู้เกี่ยวกับอาชีพที่ตนเองสนใจ </t>
  </si>
  <si>
    <t>ทำงานร่วมกับผู้อื่นได้</t>
  </si>
  <si>
    <t>ทำงานอย่างมีความสุข มุ่งมั่นพัฒนางาน และภูมิใจในผลงานของตนเอง</t>
  </si>
  <si>
    <t xml:space="preserve">วางแผนการทำงานและดำเนินการจนสำเร็จ </t>
  </si>
  <si>
    <t>ผลการทดสอบระดับชาติเป็นไปตามเกณฑ์</t>
  </si>
  <si>
    <t>ผลการประเมินการอ่าน คิดวิเคราะห์ และเขียนเป็นไปตามเกณฑ์</t>
  </si>
  <si>
    <t>ผลการประเมินสมรรถนะสำคัญตามหลักสูตรเป็นไปตามเกณฑ์</t>
  </si>
  <si>
    <t>ผลสัมฤทธิ์ทางการเรียนแต่ละกลุ่มสาระเป็นไปตามเกณฑ์</t>
  </si>
  <si>
    <t xml:space="preserve">กำหนดเป้าหมาย คาดการณ์ ตัดสินใจแก้ปัญหาโดยมีเหตุผลประกอบ </t>
  </si>
  <si>
    <t xml:space="preserve">นำเสนอวิธีคิด วิธีแก้ปัญหาด้วยภาษาหรือวิธีการของตนเอง </t>
  </si>
  <si>
    <t>สรุปความคิดจากเรื่องที่อ่าน ฟัง และดู และสื่อสารโดยการพูดหรือเขียนตามความคิดของตนเอง</t>
  </si>
  <si>
    <t>ใช้เทคโนโลยีในการเรียนรู้และนำเสนอผลงาน</t>
  </si>
  <si>
    <t>เรียนรู้ร่วมกันเป็นกลุ่ม แลกเปลี่ยนความคิดเห็นเพื่อการเรียนรู้ระหว่างกัน</t>
  </si>
  <si>
    <t xml:space="preserve">มีทักษะในการอ่าน ฟัง ดู พูด เขียน และตั้งคำถามเพื่อค้นคว้าหาความรู้เพิ่มเติม </t>
  </si>
  <si>
    <t>มีนิสัยรักการอ่านและแสวงหาความรู้ด้วยตนเองจากห้องสมุด แหล่งเรียนรู้ และสื่อต่างๆรอบตัว</t>
  </si>
  <si>
    <t>รวม</t>
  </si>
  <si>
    <t>ระดับคุณภาพ</t>
  </si>
  <si>
    <t>ตระหนัก รู้คุณค่าร่วมมอนุรักษ์และพัฒนาสิ่งแวดล้อม</t>
  </si>
  <si>
    <t>ค่าน้ำหนัก</t>
  </si>
  <si>
    <t>คะแนนที่ได้</t>
  </si>
  <si>
    <t>มีความคิดริเริ่ม และสร้างสรรค์ผลงานด้วยความภาคภูมิใจ</t>
  </si>
  <si>
    <t>มาตรฐานที่ 6 ผู้เรียนมีทักษะในการทำงาน รักการทำงาน สามารถทำงานร_x001F_วมกับผู้อื่นได้และมีเจตคติที่ดีต่ออาชีพสุจริต</t>
  </si>
  <si>
    <t>มาตรฐานที่ 5 ผู้เรียนมีความรู้และทักษะที่จำเป็นตามหลักสูตร</t>
  </si>
  <si>
    <t>มาตรฐานที่ 2 ผู้เรียนมีคุณธรรม จริยธรรม และค่า_x001F_นิยมที่พึงประสงค์</t>
  </si>
  <si>
    <t>มาตรฐานที่ 3  ผู้เรียนมีทักษะในการแสวงหาความรู้ด้วยตนเอง รักเรียนรู้ และพัฒนาตนเองอย่างต่อเนื่อง</t>
  </si>
  <si>
    <t>มาตรฐานที่</t>
  </si>
  <si>
    <t>ตัวบ่งชี้ที่</t>
  </si>
  <si>
    <t>จำนวน(คน)</t>
  </si>
  <si>
    <t>คิดเป็นร้อยละ</t>
  </si>
  <si>
    <t>สรุป  รายตัวบ่งชี้ / มาตรฐาน</t>
  </si>
  <si>
    <t>รวมระดับ 3 - 5</t>
  </si>
  <si>
    <t>รวมเฉลี่ยค่าระดับ</t>
  </si>
  <si>
    <t>ระดับคุณภาพรายบุคคลตามเกณฑ์ของโรงเรียนในมาตรฐานนี้</t>
  </si>
  <si>
    <t>มฐ 6</t>
  </si>
  <si>
    <t>ตัวบ่งชี้ 5.3  เกณฑ์ดูจากผลการประเมินอ่านคิดวิเคราะห์ฯ ถ้า ไม่ผ่าน = 1 ,  ตัดสินว่าผ่าน = 3 ,  ตัดสินว่าดี = 4 , ตัดสินว่าดีเยี่ยม = 5</t>
  </si>
  <si>
    <t>ตัวบ่งชี้ 5.2  เกณฑ์ดูจากผลการประเมินสมรรถนะฯทั้ง 5 สมรรถนะ ถ้า ผ่านไม่ครบ 5 สมรรถนะ = 1   , ถ้าผ่านครบ = 3 , ถ้าผ่านตรบและมีระดับดี-ดีเยี่ยมตั้งแต่ 3 สมรรถนะ = 4  ,  ถ้าผ่านตรบและมีระดับดีเยี่ยมตั้งแต่ 3 สมรรถนะและสมรรถนะที่เหลือผ่านระดับดี = 5</t>
  </si>
  <si>
    <t>มฐ 5</t>
  </si>
  <si>
    <t>สรุป</t>
  </si>
  <si>
    <t>มฐ 1</t>
  </si>
  <si>
    <t>มฐ 2</t>
  </si>
  <si>
    <t>มฐ 3</t>
  </si>
  <si>
    <t>มฐ 4</t>
  </si>
  <si>
    <t>มาตรฐานที่ 4 ผู้เรียนมีความสามารถในการคิดอย่_x001F_างเป็นระบบ คิดสร้างสรรค์ ตัดสินใจ แก้ปัญญหาได้อย่างมีสติสมเหตุผล</t>
  </si>
  <si>
    <r>
      <rPr>
        <b/>
        <sz val="14"/>
        <color indexed="8"/>
        <rFont val="TH SarabunPSK"/>
        <family val="2"/>
      </rPr>
      <t xml:space="preserve">1 </t>
    </r>
    <r>
      <rPr>
        <b/>
        <sz val="12"/>
        <color indexed="8"/>
        <rFont val="TH SarabunPSK"/>
        <family val="2"/>
      </rPr>
      <t xml:space="preserve"> </t>
    </r>
    <r>
      <rPr>
        <sz val="12"/>
        <color indexed="8"/>
        <rFont val="TH SarabunPSK"/>
        <family val="2"/>
      </rPr>
      <t>(ปรับปรุง)</t>
    </r>
  </si>
  <si>
    <r>
      <rPr>
        <b/>
        <sz val="14"/>
        <color indexed="8"/>
        <rFont val="TH SarabunPSK"/>
        <family val="2"/>
      </rPr>
      <t>2</t>
    </r>
    <r>
      <rPr>
        <sz val="14"/>
        <color indexed="8"/>
        <rFont val="TH SarabunPSK"/>
        <family val="2"/>
      </rPr>
      <t xml:space="preserve">  </t>
    </r>
    <r>
      <rPr>
        <sz val="12"/>
        <color indexed="8"/>
        <rFont val="TH SarabunPSK"/>
        <family val="2"/>
      </rPr>
      <t>(พอใช้)</t>
    </r>
  </si>
  <si>
    <r>
      <t>3</t>
    </r>
    <r>
      <rPr>
        <sz val="14"/>
        <color indexed="8"/>
        <rFont val="TH SarabunPSK"/>
        <family val="2"/>
      </rPr>
      <t xml:space="preserve"> </t>
    </r>
    <r>
      <rPr>
        <sz val="12"/>
        <color indexed="8"/>
        <rFont val="TH SarabunPSK"/>
        <family val="2"/>
      </rPr>
      <t xml:space="preserve"> (ดี)</t>
    </r>
  </si>
  <si>
    <r>
      <t xml:space="preserve">4 </t>
    </r>
    <r>
      <rPr>
        <sz val="12"/>
        <color indexed="8"/>
        <rFont val="TH SarabunPSK"/>
        <family val="2"/>
      </rPr>
      <t xml:space="preserve"> (ดีมาก)</t>
    </r>
  </si>
  <si>
    <r>
      <t xml:space="preserve">5 </t>
    </r>
    <r>
      <rPr>
        <sz val="12"/>
        <color indexed="8"/>
        <rFont val="TH SarabunPSK"/>
        <family val="2"/>
      </rPr>
      <t xml:space="preserve"> (ดีเยี่ยม)</t>
    </r>
  </si>
  <si>
    <r>
      <t xml:space="preserve">หมายเหตุ     ตัวบ่งชี้ 5.1  เกณฑ์ &lt; 50 = 1 , = &gt; 50 = 2 , </t>
    </r>
    <r>
      <rPr>
        <sz val="16"/>
        <color indexed="17"/>
        <rFont val="TH SarabunPSK"/>
        <family val="2"/>
      </rPr>
      <t>= &gt; 65 = 3 , = &gt; 75 = 4 ,= &gt; 80 = 5</t>
    </r>
  </si>
  <si>
    <t>2.1ไม่ประเมิน</t>
  </si>
  <si>
    <r>
      <t xml:space="preserve">1 </t>
    </r>
    <r>
      <rPr>
        <b/>
        <sz val="12"/>
        <color indexed="8"/>
        <rFont val="Angsana New"/>
        <family val="1"/>
      </rPr>
      <t xml:space="preserve"> </t>
    </r>
    <r>
      <rPr>
        <sz val="12"/>
        <color indexed="8"/>
        <rFont val="Angsana New"/>
        <family val="1"/>
      </rPr>
      <t>(ปรับปรุง)</t>
    </r>
  </si>
  <si>
    <r>
      <t xml:space="preserve">2  </t>
    </r>
    <r>
      <rPr>
        <sz val="12"/>
        <color indexed="8"/>
        <rFont val="Angsana New"/>
        <family val="1"/>
      </rPr>
      <t>(พอใช้)</t>
    </r>
  </si>
  <si>
    <r>
      <t>3</t>
    </r>
    <r>
      <rPr>
        <sz val="14"/>
        <color indexed="8"/>
        <rFont val="Angsana New"/>
        <family val="1"/>
      </rPr>
      <t xml:space="preserve"> </t>
    </r>
    <r>
      <rPr>
        <sz val="12"/>
        <color indexed="8"/>
        <rFont val="Angsana New"/>
        <family val="1"/>
      </rPr>
      <t xml:space="preserve"> (ดี)</t>
    </r>
  </si>
  <si>
    <r>
      <t xml:space="preserve">4 </t>
    </r>
    <r>
      <rPr>
        <sz val="12"/>
        <color indexed="8"/>
        <rFont val="Angsana New"/>
        <family val="1"/>
      </rPr>
      <t xml:space="preserve"> (ดีมาก)</t>
    </r>
  </si>
  <si>
    <r>
      <t xml:space="preserve">5 </t>
    </r>
    <r>
      <rPr>
        <sz val="12"/>
        <color indexed="8"/>
        <rFont val="Angsana New"/>
        <family val="1"/>
      </rPr>
      <t xml:space="preserve"> (ดีเยี่ยม)</t>
    </r>
  </si>
  <si>
    <t>เลขที่</t>
  </si>
  <si>
    <r>
      <t xml:space="preserve">1 </t>
    </r>
    <r>
      <rPr>
        <b/>
        <sz val="13"/>
        <color indexed="8"/>
        <rFont val="Angsana New"/>
        <family val="1"/>
      </rPr>
      <t xml:space="preserve"> </t>
    </r>
    <r>
      <rPr>
        <sz val="13"/>
        <color indexed="8"/>
        <rFont val="Angsana New"/>
        <family val="1"/>
      </rPr>
      <t>(ปรับปรุง)</t>
    </r>
  </si>
  <si>
    <r>
      <t>2  (พอใช้)</t>
    </r>
  </si>
  <si>
    <r>
      <t>3</t>
    </r>
    <r>
      <rPr>
        <sz val="13"/>
        <color indexed="8"/>
        <rFont val="Angsana New"/>
        <family val="1"/>
      </rPr>
      <t xml:space="preserve">  (ดี)</t>
    </r>
  </si>
  <si>
    <r>
      <t xml:space="preserve">4 </t>
    </r>
    <r>
      <rPr>
        <sz val="13"/>
        <color indexed="8"/>
        <rFont val="Angsana New"/>
        <family val="1"/>
      </rPr>
      <t xml:space="preserve"> (ดีมาก)</t>
    </r>
  </si>
  <si>
    <r>
      <t xml:space="preserve">5 </t>
    </r>
    <r>
      <rPr>
        <sz val="13"/>
        <color indexed="8"/>
        <rFont val="Angsana New"/>
        <family val="1"/>
      </rPr>
      <t xml:space="preserve"> (ดีเยี่ยม)</t>
    </r>
  </si>
  <si>
    <t>2  (พอใช้)</t>
  </si>
  <si>
    <r>
      <t>3</t>
    </r>
    <r>
      <rPr>
        <sz val="12"/>
        <color indexed="8"/>
        <rFont val="Angsana New"/>
        <family val="1"/>
      </rPr>
      <t xml:space="preserve">  (ดี)</t>
    </r>
  </si>
  <si>
    <t>ตารางสรุปขวามือไม่ต้องกรอก</t>
  </si>
  <si>
    <r>
      <t xml:space="preserve">1 </t>
    </r>
    <r>
      <rPr>
        <b/>
        <sz val="13"/>
        <color indexed="8"/>
        <rFont val="Angsana New"/>
        <family val="1"/>
      </rPr>
      <t xml:space="preserve"> </t>
    </r>
    <r>
      <rPr>
        <sz val="13"/>
        <color indexed="8"/>
        <rFont val="Angsana New"/>
        <family val="1"/>
      </rPr>
      <t>(ปรับปรุง)</t>
    </r>
  </si>
  <si>
    <r>
      <t>2  (พอใช้)</t>
    </r>
  </si>
  <si>
    <r>
      <t xml:space="preserve">สรุป  รายตัวบ่งชี้ / มาตรฐาน   </t>
    </r>
    <r>
      <rPr>
        <b/>
        <sz val="18"/>
        <rFont val="Angsana New"/>
        <family val="1"/>
      </rPr>
      <t>ตารางนี้ไม่ต้องกรอก</t>
    </r>
  </si>
  <si>
    <t>ช่องสีเทาไม่ต้องกรอก  ให้ระดับคะแนนตามเลขที่ ไม่ต้องพิมพ์ลงชื่อ</t>
  </si>
  <si>
    <t xml:space="preserve"> - ช่องสีเทาไม่ต้องกรอก  ให้ระดับคะแนนตามเลขที่ ไม่ต้องพิมพ์ลงชื่อ</t>
  </si>
  <si>
    <t xml:space="preserve"> - ตารางสรุปขวามือไม่ต้องกรอก</t>
  </si>
  <si>
    <t>ระดับ 5</t>
  </si>
  <si>
    <t>ประเมินผู้เรียน  ให้ระดับคุณภาพ แบ่งป็น 5 ระดับ</t>
  </si>
  <si>
    <t>ระดับ 4</t>
  </si>
  <si>
    <t>ระดับ 3</t>
  </si>
  <si>
    <t>ระดับ 2</t>
  </si>
  <si>
    <t>ระดับ 1</t>
  </si>
  <si>
    <t>ไม่มีการดำเนินการ ไม่ได้ทำ หรือทำไม่ได้ ควรต้องแก้ไขโดยด่วน</t>
  </si>
  <si>
    <t xml:space="preserve"> เน้นถึงความโดดเด่นของเรื่องนั้น ๆ ที่สามารถเป็นแบบอย่างได้</t>
  </si>
  <si>
    <t>ปฏิบัติตนเป็นนิสัย</t>
  </si>
  <si>
    <t>ปฏิบัติตนได้อย่างเหมาะสมตามเกณฑ์</t>
  </si>
  <si>
    <t>ปฏิบัติตนได้  ไม่เป็นไปตามเกณฑ์</t>
  </si>
  <si>
    <t>สามารถสร้างองค์ความรู้หรือสารสนเทศเพื่อการตัดสินใจ</t>
  </si>
  <si>
    <t>แบบบันทึกผลการประเมินมาตรฐานด้านคุณภาพผู้เรียน ระดับการศึกษาขั้นพื้นฐาน</t>
  </si>
  <si>
    <t xml:space="preserve">แบบบันทึกผลการประเมินมาตรฐานด้านคุณภาพผู้เรียน ระดับการศึกษาขั้นพื้นฐาน </t>
  </si>
  <si>
    <t>สิรวิชญ์</t>
  </si>
  <si>
    <t>บุตรทอง</t>
  </si>
  <si>
    <t>อัมรินทร์</t>
  </si>
  <si>
    <t>รุ่งกรุด</t>
  </si>
  <si>
    <t>สุภนัย</t>
  </si>
  <si>
    <t>เพียซ้าย</t>
  </si>
  <si>
    <t>อภิษฎา</t>
  </si>
  <si>
    <t>บุญวิบูลย์</t>
  </si>
  <si>
    <t>ปราณ</t>
  </si>
  <si>
    <t>ปิยะชน</t>
  </si>
  <si>
    <t>ญาดา</t>
  </si>
  <si>
    <t>แชประเสริฐ</t>
  </si>
  <si>
    <t>ทิฆัมพร</t>
  </si>
  <si>
    <t>ท่าฉลาด</t>
  </si>
  <si>
    <t>ณัฐณิชา</t>
  </si>
  <si>
    <t>ค้าเจริญ</t>
  </si>
  <si>
    <t>กนกเนตร</t>
  </si>
  <si>
    <t>สุระชาติ</t>
  </si>
  <si>
    <t>เพชรา</t>
  </si>
  <si>
    <t>ทรงสุวรรณ์</t>
  </si>
  <si>
    <t>อัจฉรา</t>
  </si>
  <si>
    <t>วงศ์มณี</t>
  </si>
  <si>
    <t>ธนพล</t>
  </si>
  <si>
    <t>ทองอร่าม</t>
  </si>
  <si>
    <t>พัชรกร</t>
  </si>
  <si>
    <t>รักประดิษฐ</t>
  </si>
  <si>
    <t>วรนิดา</t>
  </si>
  <si>
    <t>วาโยพัตร</t>
  </si>
  <si>
    <t>สุกัญญา</t>
  </si>
  <si>
    <t>วัฒนะบุปผา</t>
  </si>
  <si>
    <t>อภิสิทธิ์</t>
  </si>
  <si>
    <t>ประสิทธิ์วรากุล</t>
  </si>
  <si>
    <t>รัชพงษ์</t>
  </si>
  <si>
    <t>โสภณานนท์</t>
  </si>
  <si>
    <t>ภัททิยา</t>
  </si>
  <si>
    <t>ภารวงค์</t>
  </si>
  <si>
    <t>อภิชญา</t>
  </si>
  <si>
    <t>กรรักษ์นุกุล</t>
  </si>
  <si>
    <t>วิริยาภรณ์</t>
  </si>
  <si>
    <t>ไชยสงคราม</t>
  </si>
  <si>
    <t>ปิยพร</t>
  </si>
  <si>
    <t>นาจาด</t>
  </si>
  <si>
    <t>สมกมล</t>
  </si>
  <si>
    <t>จันทวงศ์</t>
  </si>
  <si>
    <t>ทิพย์สุคนธ์</t>
  </si>
  <si>
    <t>รอดพาที</t>
  </si>
  <si>
    <t>ณัฐเสฐ</t>
  </si>
  <si>
    <t>โภคาพรภิวัฒน์</t>
  </si>
  <si>
    <t>ศุภธิดา</t>
  </si>
  <si>
    <t>สุนทรวิภาต</t>
  </si>
  <si>
    <t>วารุณี</t>
  </si>
  <si>
    <t>นามวงศ์</t>
  </si>
  <si>
    <t>ธนาพล</t>
  </si>
  <si>
    <t>สุปัทมานนท์</t>
  </si>
  <si>
    <t>วิลาวัณย์</t>
  </si>
  <si>
    <t>ภู่ไพบูลย์</t>
  </si>
  <si>
    <t>วัฒนชัย</t>
  </si>
  <si>
    <t>เขตตลาด</t>
  </si>
  <si>
    <t xml:space="preserve">นพวรรณ </t>
  </si>
  <si>
    <t>ประเดิมชัย</t>
  </si>
  <si>
    <t>ณัฐฏณิชา</t>
  </si>
  <si>
    <t>เสมบุญหล่อ</t>
  </si>
  <si>
    <t>วิษณุกรณ์</t>
  </si>
  <si>
    <t>แสงพรหม</t>
  </si>
  <si>
    <t>รักตะวัน</t>
  </si>
  <si>
    <t>พวงศรี</t>
  </si>
  <si>
    <t>โรงเรียนราชนันทาจารย์ สามเสนวิทยาลัย 2  ชั้น ม.5/2   ปีการศึกษา 2559</t>
  </si>
</sst>
</file>

<file path=xl/styles.xml><?xml version="1.0" encoding="utf-8"?>
<styleSheet xmlns="http://schemas.openxmlformats.org/spreadsheetml/2006/main">
  <numFmts count="33">
    <numFmt numFmtId="5" formatCode="&quot;฿&quot;#,##0;\-&quot;฿&quot;#,##0"/>
    <numFmt numFmtId="6" formatCode="&quot;฿&quot;#,##0;[Red]\-&quot;฿&quot;#,##0"/>
    <numFmt numFmtId="7" formatCode="&quot;฿&quot;#,##0.00;\-&quot;฿&quot;#,##0.00"/>
    <numFmt numFmtId="8" formatCode="&quot;฿&quot;#,##0.00;[Red]\-&quot;฿&quot;#,##0.00"/>
    <numFmt numFmtId="42" formatCode="_-&quot;฿&quot;* #,##0_-;\-&quot;฿&quot;* #,##0_-;_-&quot;฿&quot;* &quot;-&quot;_-;_-@_-"/>
    <numFmt numFmtId="41" formatCode="_-* #,##0_-;\-* #,##0_-;_-* &quot;-&quot;_-;_-@_-"/>
    <numFmt numFmtId="44" formatCode="_-&quot;฿&quot;* #,##0.00_-;\-&quot;฿&quot;* #,##0.00_-;_-&quot;฿&quot;* &quot;-&quot;??_-;_-@_-"/>
    <numFmt numFmtId="43" formatCode="_-* #,##0.00_-;\-* #,##0.00_-;_-* &quot;-&quot;??_-;_-@_-"/>
    <numFmt numFmtId="63" formatCode="t&quot;฿&quot;#,##0_);\(t&quot;฿&quot;#,##0\)"/>
    <numFmt numFmtId="64" formatCode="t&quot;฿&quot;#,##0_);[Red]\(t&quot;฿&quot;#,##0\)"/>
    <numFmt numFmtId="65" formatCode="t&quot;฿&quot;#,##0.00_);\(t&quot;฿&quot;#,##0.00\)"/>
    <numFmt numFmtId="66" formatCode="t&quot;฿&quot;#,##0.00_);[Red]\(t&quot;฿&quot;#,##0.00\)"/>
    <numFmt numFmtId="187" formatCode="&quot;$&quot;#,##0_);\(&quot;$&quot;#,##0\)"/>
    <numFmt numFmtId="188" formatCode="&quot;$&quot;#,##0_);[Red]\(&quot;$&quot;#,##0\)"/>
    <numFmt numFmtId="189" formatCode="&quot;$&quot;#,##0.00_);\(&quot;$&quot;#,##0.00\)"/>
    <numFmt numFmtId="190" formatCode="&quot;$&quot;#,##0.00_);[Red]\(&quot;$&quot;#,##0.00\)"/>
    <numFmt numFmtId="191" formatCode="_(&quot;$&quot;* #,##0_);_(&quot;$&quot;* \(#,##0\);_(&quot;$&quot;* &quot;-&quot;_);_(@_)"/>
    <numFmt numFmtId="192" formatCode="_(* #,##0_);_(* \(#,##0\);_(* &quot;-&quot;_);_(@_)"/>
    <numFmt numFmtId="193" formatCode="_(&quot;$&quot;* #,##0.00_);_(&quot;$&quot;* \(#,##0.00\);_(&quot;$&quot;* &quot;-&quot;??_);_(@_)"/>
    <numFmt numFmtId="194" formatCode="_(* #,##0.00_);_(* \(#,##0.00\);_(* &quot;-&quot;??_);_(@_)"/>
    <numFmt numFmtId="195" formatCode="t&quot;$&quot;#,##0_);\(t&quot;$&quot;#,##0\)"/>
    <numFmt numFmtId="196" formatCode="t&quot;$&quot;#,##0_);[Red]\(t&quot;$&quot;#,##0\)"/>
    <numFmt numFmtId="197" formatCode="t&quot;$&quot;#,##0.00_);\(t&quot;$&quot;#,##0.00\)"/>
    <numFmt numFmtId="198" formatCode="t&quot;$&quot;#,##0.00_);[Red]\(t&quot;$&quot;#,##0.00\)"/>
    <numFmt numFmtId="199" formatCode="t0.0000"/>
    <numFmt numFmtId="200" formatCode="t0.0"/>
    <numFmt numFmtId="201" formatCode="0.0"/>
    <numFmt numFmtId="202" formatCode="0.000"/>
    <numFmt numFmtId="203" formatCode="0.0000"/>
    <numFmt numFmtId="204" formatCode="0.00000"/>
    <numFmt numFmtId="205" formatCode="0.0000000"/>
    <numFmt numFmtId="206" formatCode="0.000000"/>
    <numFmt numFmtId="207" formatCode="0.00000000"/>
  </numFmts>
  <fonts count="77">
    <font>
      <sz val="11"/>
      <color indexed="8"/>
      <name val="Tahoma"/>
      <family val="2"/>
    </font>
    <font>
      <sz val="10"/>
      <name val="Arial"/>
      <family val="2"/>
    </font>
    <font>
      <b/>
      <sz val="16"/>
      <color indexed="8"/>
      <name val="TH SarabunPSK"/>
      <family val="2"/>
    </font>
    <font>
      <sz val="16"/>
      <color indexed="8"/>
      <name val="TH SarabunPSK"/>
      <family val="2"/>
    </font>
    <font>
      <b/>
      <sz val="14"/>
      <name val="TH SarabunPSK"/>
      <family val="2"/>
    </font>
    <font>
      <sz val="14"/>
      <color indexed="8"/>
      <name val="TH SarabunPSK"/>
      <family val="2"/>
    </font>
    <font>
      <sz val="13"/>
      <name val="TH SarabunPSK"/>
      <family val="2"/>
    </font>
    <font>
      <sz val="12"/>
      <name val="TH SarabunPSK"/>
      <family val="2"/>
    </font>
    <font>
      <sz val="14"/>
      <name val="TH SarabunPSK"/>
      <family val="2"/>
    </font>
    <font>
      <sz val="12"/>
      <color indexed="8"/>
      <name val="TH SarabunPSK"/>
      <family val="2"/>
    </font>
    <font>
      <sz val="14"/>
      <color indexed="9"/>
      <name val="TH SarabunPSK"/>
      <family val="2"/>
    </font>
    <font>
      <sz val="11"/>
      <color indexed="8"/>
      <name val="TH SarabunPSK"/>
      <family val="2"/>
    </font>
    <font>
      <b/>
      <sz val="14"/>
      <color indexed="8"/>
      <name val="TH SarabunPSK"/>
      <family val="2"/>
    </font>
    <font>
      <b/>
      <sz val="12"/>
      <color indexed="8"/>
      <name val="TH SarabunPSK"/>
      <family val="2"/>
    </font>
    <font>
      <sz val="13"/>
      <color indexed="8"/>
      <name val="TH SarabunPSK"/>
      <family val="2"/>
    </font>
    <font>
      <b/>
      <sz val="18"/>
      <color indexed="8"/>
      <name val="TH SarabunPSK"/>
      <family val="2"/>
    </font>
    <font>
      <sz val="16"/>
      <color indexed="17"/>
      <name val="TH SarabunPSK"/>
      <family val="2"/>
    </font>
    <font>
      <sz val="14"/>
      <color indexed="23"/>
      <name val="TH SarabunPSK"/>
      <family val="2"/>
    </font>
    <font>
      <sz val="8"/>
      <name val="Tahoma"/>
      <family val="2"/>
    </font>
    <font>
      <b/>
      <sz val="14"/>
      <name val="Angsana New"/>
      <family val="1"/>
    </font>
    <font>
      <sz val="11"/>
      <color indexed="8"/>
      <name val="Angsana New"/>
      <family val="1"/>
    </font>
    <font>
      <sz val="14"/>
      <color indexed="8"/>
      <name val="Angsana New"/>
      <family val="1"/>
    </font>
    <font>
      <sz val="13"/>
      <name val="Angsana New"/>
      <family val="1"/>
    </font>
    <font>
      <sz val="12"/>
      <name val="Angsana New"/>
      <family val="1"/>
    </font>
    <font>
      <sz val="14"/>
      <name val="Angsana New"/>
      <family val="1"/>
    </font>
    <font>
      <b/>
      <sz val="12"/>
      <color indexed="8"/>
      <name val="Angsana New"/>
      <family val="1"/>
    </font>
    <font>
      <sz val="12"/>
      <color indexed="8"/>
      <name val="Angsana New"/>
      <family val="1"/>
    </font>
    <font>
      <b/>
      <sz val="14"/>
      <color indexed="8"/>
      <name val="Angsana New"/>
      <family val="1"/>
    </font>
    <font>
      <sz val="13"/>
      <color indexed="8"/>
      <name val="Angsana New"/>
      <family val="1"/>
    </font>
    <font>
      <sz val="14"/>
      <color indexed="9"/>
      <name val="Angsana New"/>
      <family val="1"/>
    </font>
    <font>
      <b/>
      <sz val="16"/>
      <color indexed="8"/>
      <name val="Angsana New"/>
      <family val="1"/>
    </font>
    <font>
      <b/>
      <sz val="18"/>
      <color indexed="8"/>
      <name val="Angsana New"/>
      <family val="1"/>
    </font>
    <font>
      <sz val="16"/>
      <color indexed="8"/>
      <name val="Angsana New"/>
      <family val="1"/>
    </font>
    <font>
      <sz val="13"/>
      <color indexed="9"/>
      <name val="Angsana New"/>
      <family val="1"/>
    </font>
    <font>
      <b/>
      <sz val="13"/>
      <name val="Angsana New"/>
      <family val="1"/>
    </font>
    <font>
      <b/>
      <sz val="13"/>
      <color indexed="8"/>
      <name val="Angsana New"/>
      <family val="1"/>
    </font>
    <font>
      <b/>
      <sz val="12"/>
      <name val="Angsana New"/>
      <family val="1"/>
    </font>
    <font>
      <b/>
      <sz val="15"/>
      <name val="Angsana New"/>
      <family val="1"/>
    </font>
    <font>
      <b/>
      <sz val="18"/>
      <name val="Angsana New"/>
      <family val="1"/>
    </font>
    <font>
      <sz val="10"/>
      <name val="Angsana New"/>
      <family val="1"/>
    </font>
    <font>
      <sz val="11"/>
      <color indexed="9"/>
      <name val="Tahoma"/>
      <family val="2"/>
    </font>
    <font>
      <u val="single"/>
      <sz val="11"/>
      <color indexed="20"/>
      <name val="Tahoma"/>
      <family val="2"/>
    </font>
    <font>
      <u val="single"/>
      <sz val="11"/>
      <color indexed="12"/>
      <name val="Tahoma"/>
      <family val="2"/>
    </font>
    <font>
      <b/>
      <sz val="11"/>
      <color indexed="52"/>
      <name val="Tahoma"/>
      <family val="2"/>
    </font>
    <font>
      <sz val="11"/>
      <color indexed="10"/>
      <name val="Tahoma"/>
      <family val="2"/>
    </font>
    <font>
      <i/>
      <sz val="11"/>
      <color indexed="23"/>
      <name val="Tahoma"/>
      <family val="2"/>
    </font>
    <font>
      <b/>
      <sz val="18"/>
      <color indexed="56"/>
      <name val="Tahoma"/>
      <family val="2"/>
    </font>
    <font>
      <b/>
      <sz val="11"/>
      <color indexed="9"/>
      <name val="Tahoma"/>
      <family val="2"/>
    </font>
    <font>
      <sz val="11"/>
      <color indexed="52"/>
      <name val="Tahoma"/>
      <family val="2"/>
    </font>
    <font>
      <sz val="11"/>
      <color indexed="17"/>
      <name val="Tahoma"/>
      <family val="2"/>
    </font>
    <font>
      <sz val="11"/>
      <color indexed="62"/>
      <name val="Tahoma"/>
      <family val="2"/>
    </font>
    <font>
      <sz val="11"/>
      <color indexed="60"/>
      <name val="Tahoma"/>
      <family val="2"/>
    </font>
    <font>
      <b/>
      <sz val="11"/>
      <color indexed="8"/>
      <name val="Tahoma"/>
      <family val="2"/>
    </font>
    <font>
      <sz val="11"/>
      <color indexed="20"/>
      <name val="Tahoma"/>
      <family val="2"/>
    </font>
    <font>
      <b/>
      <sz val="11"/>
      <color indexed="63"/>
      <name val="Tahoma"/>
      <family val="2"/>
    </font>
    <font>
      <b/>
      <sz val="15"/>
      <color indexed="56"/>
      <name val="Tahoma"/>
      <family val="2"/>
    </font>
    <font>
      <b/>
      <sz val="13"/>
      <color indexed="56"/>
      <name val="Tahoma"/>
      <family val="2"/>
    </font>
    <font>
      <b/>
      <sz val="11"/>
      <color indexed="56"/>
      <name val="Tahoma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Tahoma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Tahoma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24997000396251678"/>
        <bgColor indexed="64"/>
      </patternFill>
    </fill>
  </fills>
  <borders count="30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58" fillId="2" borderId="0" applyNumberFormat="0" applyBorder="0" applyAlignment="0" applyProtection="0"/>
    <xf numFmtId="0" fontId="58" fillId="3" borderId="0" applyNumberFormat="0" applyBorder="0" applyAlignment="0" applyProtection="0"/>
    <xf numFmtId="0" fontId="58" fillId="4" borderId="0" applyNumberFormat="0" applyBorder="0" applyAlignment="0" applyProtection="0"/>
    <xf numFmtId="0" fontId="58" fillId="5" borderId="0" applyNumberFormat="0" applyBorder="0" applyAlignment="0" applyProtection="0"/>
    <xf numFmtId="0" fontId="58" fillId="6" borderId="0" applyNumberFormat="0" applyBorder="0" applyAlignment="0" applyProtection="0"/>
    <xf numFmtId="0" fontId="58" fillId="7" borderId="0" applyNumberFormat="0" applyBorder="0" applyAlignment="0" applyProtection="0"/>
    <xf numFmtId="0" fontId="58" fillId="8" borderId="0" applyNumberFormat="0" applyBorder="0" applyAlignment="0" applyProtection="0"/>
    <xf numFmtId="0" fontId="58" fillId="9" borderId="0" applyNumberFormat="0" applyBorder="0" applyAlignment="0" applyProtection="0"/>
    <xf numFmtId="0" fontId="58" fillId="10" borderId="0" applyNumberFormat="0" applyBorder="0" applyAlignment="0" applyProtection="0"/>
    <xf numFmtId="0" fontId="58" fillId="11" borderId="0" applyNumberFormat="0" applyBorder="0" applyAlignment="0" applyProtection="0"/>
    <xf numFmtId="0" fontId="58" fillId="12" borderId="0" applyNumberFormat="0" applyBorder="0" applyAlignment="0" applyProtection="0"/>
    <xf numFmtId="0" fontId="58" fillId="13" borderId="0" applyNumberFormat="0" applyBorder="0" applyAlignment="0" applyProtection="0"/>
    <xf numFmtId="0" fontId="59" fillId="14" borderId="0" applyNumberFormat="0" applyBorder="0" applyAlignment="0" applyProtection="0"/>
    <xf numFmtId="0" fontId="59" fillId="15" borderId="0" applyNumberFormat="0" applyBorder="0" applyAlignment="0" applyProtection="0"/>
    <xf numFmtId="0" fontId="59" fillId="10" borderId="0" applyNumberFormat="0" applyBorder="0" applyAlignment="0" applyProtection="0"/>
    <xf numFmtId="0" fontId="59" fillId="16" borderId="0" applyNumberFormat="0" applyBorder="0" applyAlignment="0" applyProtection="0"/>
    <xf numFmtId="0" fontId="59" fillId="17" borderId="0" applyNumberFormat="0" applyBorder="0" applyAlignment="0" applyProtection="0"/>
    <xf numFmtId="0" fontId="59" fillId="18" borderId="0" applyNumberFormat="0" applyBorder="0" applyAlignment="0" applyProtection="0"/>
    <xf numFmtId="0" fontId="59" fillId="19" borderId="0" applyNumberFormat="0" applyBorder="0" applyAlignment="0" applyProtection="0"/>
    <xf numFmtId="0" fontId="59" fillId="20" borderId="0" applyNumberFormat="0" applyBorder="0" applyAlignment="0" applyProtection="0"/>
    <xf numFmtId="0" fontId="59" fillId="21" borderId="0" applyNumberFormat="0" applyBorder="0" applyAlignment="0" applyProtection="0"/>
    <xf numFmtId="0" fontId="59" fillId="22" borderId="0" applyNumberFormat="0" applyBorder="0" applyAlignment="0" applyProtection="0"/>
    <xf numFmtId="0" fontId="59" fillId="23" borderId="0" applyNumberFormat="0" applyBorder="0" applyAlignment="0" applyProtection="0"/>
    <xf numFmtId="0" fontId="59" fillId="24" borderId="0" applyNumberFormat="0" applyBorder="0" applyAlignment="0" applyProtection="0"/>
    <xf numFmtId="0" fontId="60" fillId="25" borderId="0" applyNumberFormat="0" applyBorder="0" applyAlignment="0" applyProtection="0"/>
    <xf numFmtId="0" fontId="61" fillId="26" borderId="1" applyNumberFormat="0" applyAlignment="0" applyProtection="0"/>
    <xf numFmtId="0" fontId="62" fillId="27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63" fillId="0" borderId="0" applyNumberFormat="0" applyFill="0" applyBorder="0" applyAlignment="0" applyProtection="0"/>
    <xf numFmtId="0" fontId="64" fillId="0" borderId="0" applyNumberFormat="0" applyFill="0" applyBorder="0" applyAlignment="0" applyProtection="0"/>
    <xf numFmtId="0" fontId="65" fillId="28" borderId="0" applyNumberFormat="0" applyBorder="0" applyAlignment="0" applyProtection="0"/>
    <xf numFmtId="0" fontId="66" fillId="0" borderId="3" applyNumberFormat="0" applyFill="0" applyAlignment="0" applyProtection="0"/>
    <xf numFmtId="0" fontId="67" fillId="0" borderId="4" applyNumberFormat="0" applyFill="0" applyAlignment="0" applyProtection="0"/>
    <xf numFmtId="0" fontId="68" fillId="0" borderId="5" applyNumberFormat="0" applyFill="0" applyAlignment="0" applyProtection="0"/>
    <xf numFmtId="0" fontId="68" fillId="0" borderId="0" applyNumberFormat="0" applyFill="0" applyBorder="0" applyAlignment="0" applyProtection="0"/>
    <xf numFmtId="0" fontId="69" fillId="0" borderId="0" applyNumberFormat="0" applyFill="0" applyBorder="0" applyAlignment="0" applyProtection="0"/>
    <xf numFmtId="0" fontId="70" fillId="29" borderId="1" applyNumberFormat="0" applyAlignment="0" applyProtection="0"/>
    <xf numFmtId="0" fontId="71" fillId="0" borderId="6" applyNumberFormat="0" applyFill="0" applyAlignment="0" applyProtection="0"/>
    <xf numFmtId="0" fontId="72" fillId="30" borderId="0" applyNumberFormat="0" applyBorder="0" applyAlignment="0" applyProtection="0"/>
    <xf numFmtId="0" fontId="0" fillId="31" borderId="7" applyNumberFormat="0" applyFont="0" applyAlignment="0" applyProtection="0"/>
    <xf numFmtId="0" fontId="73" fillId="26" borderId="8" applyNumberFormat="0" applyAlignment="0" applyProtection="0"/>
    <xf numFmtId="9" fontId="0" fillId="0" borderId="0" applyFont="0" applyFill="0" applyBorder="0" applyAlignment="0" applyProtection="0"/>
    <xf numFmtId="0" fontId="74" fillId="0" borderId="0" applyNumberFormat="0" applyFill="0" applyBorder="0" applyAlignment="0" applyProtection="0"/>
    <xf numFmtId="0" fontId="75" fillId="0" borderId="9" applyNumberFormat="0" applyFill="0" applyAlignment="0" applyProtection="0"/>
    <xf numFmtId="0" fontId="76" fillId="0" borderId="0" applyNumberFormat="0" applyFill="0" applyBorder="0" applyAlignment="0" applyProtection="0"/>
    <xf numFmtId="0" fontId="1" fillId="0" borderId="0">
      <alignment/>
      <protection/>
    </xf>
  </cellStyleXfs>
  <cellXfs count="269">
    <xf numFmtId="0" fontId="0" fillId="0" borderId="0" xfId="0" applyAlignment="1">
      <alignment/>
    </xf>
    <xf numFmtId="0" fontId="3" fillId="0" borderId="0" xfId="0" applyFont="1" applyAlignment="1">
      <alignment/>
    </xf>
    <xf numFmtId="0" fontId="5" fillId="0" borderId="10" xfId="0" applyFont="1" applyBorder="1" applyAlignment="1">
      <alignment horizontal="center"/>
    </xf>
    <xf numFmtId="1" fontId="5" fillId="0" borderId="10" xfId="0" applyNumberFormat="1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0" fontId="11" fillId="0" borderId="0" xfId="0" applyFont="1" applyAlignment="1">
      <alignment/>
    </xf>
    <xf numFmtId="0" fontId="5" fillId="0" borderId="0" xfId="0" applyFont="1" applyAlignment="1">
      <alignment/>
    </xf>
    <xf numFmtId="0" fontId="5" fillId="0" borderId="0" xfId="0" applyFont="1" applyAlignment="1">
      <alignment horizontal="center"/>
    </xf>
    <xf numFmtId="0" fontId="4" fillId="0" borderId="0" xfId="63" applyFont="1" applyBorder="1" applyAlignment="1">
      <alignment/>
      <protection/>
    </xf>
    <xf numFmtId="2" fontId="5" fillId="0" borderId="0" xfId="0" applyNumberFormat="1" applyFont="1" applyBorder="1" applyAlignment="1">
      <alignment horizontal="center"/>
    </xf>
    <xf numFmtId="0" fontId="4" fillId="0" borderId="0" xfId="63" applyFont="1" applyBorder="1" applyAlignment="1">
      <alignment vertical="center"/>
      <protection/>
    </xf>
    <xf numFmtId="0" fontId="8" fillId="0" borderId="10" xfId="63" applyFont="1" applyBorder="1" applyAlignment="1">
      <alignment horizontal="center"/>
      <protection/>
    </xf>
    <xf numFmtId="1" fontId="12" fillId="0" borderId="10" xfId="0" applyNumberFormat="1" applyFont="1" applyBorder="1" applyAlignment="1">
      <alignment horizontal="center"/>
    </xf>
    <xf numFmtId="1" fontId="12" fillId="0" borderId="11" xfId="0" applyNumberFormat="1" applyFont="1" applyBorder="1" applyAlignment="1">
      <alignment horizontal="center"/>
    </xf>
    <xf numFmtId="2" fontId="14" fillId="0" borderId="10" xfId="0" applyNumberFormat="1" applyFont="1" applyBorder="1" applyAlignment="1">
      <alignment horizontal="center"/>
    </xf>
    <xf numFmtId="0" fontId="14" fillId="0" borderId="10" xfId="0" applyFont="1" applyBorder="1" applyAlignment="1">
      <alignment horizontal="center"/>
    </xf>
    <xf numFmtId="0" fontId="12" fillId="0" borderId="10" xfId="0" applyFont="1" applyBorder="1" applyAlignment="1">
      <alignment horizontal="center"/>
    </xf>
    <xf numFmtId="0" fontId="7" fillId="0" borderId="12" xfId="63" applyFont="1" applyBorder="1" applyAlignment="1">
      <alignment horizontal="center"/>
      <protection/>
    </xf>
    <xf numFmtId="1" fontId="5" fillId="0" borderId="11" xfId="0" applyNumberFormat="1" applyFont="1" applyBorder="1" applyAlignment="1">
      <alignment horizontal="center"/>
    </xf>
    <xf numFmtId="2" fontId="5" fillId="0" borderId="11" xfId="0" applyNumberFormat="1" applyFont="1" applyBorder="1" applyAlignment="1">
      <alignment horizontal="center"/>
    </xf>
    <xf numFmtId="0" fontId="5" fillId="0" borderId="0" xfId="0" applyFont="1" applyAlignment="1">
      <alignment horizontal="left"/>
    </xf>
    <xf numFmtId="0" fontId="5" fillId="0" borderId="0" xfId="0" applyFont="1" applyAlignment="1">
      <alignment/>
    </xf>
    <xf numFmtId="0" fontId="4" fillId="0" borderId="13" xfId="63" applyFont="1" applyBorder="1" applyAlignment="1">
      <alignment vertical="center"/>
      <protection/>
    </xf>
    <xf numFmtId="0" fontId="4" fillId="0" borderId="14" xfId="63" applyFont="1" applyBorder="1" applyAlignment="1">
      <alignment vertical="center"/>
      <protection/>
    </xf>
    <xf numFmtId="0" fontId="5" fillId="0" borderId="0" xfId="0" applyFont="1" applyAlignment="1">
      <alignment horizontal="center" vertical="justify" wrapText="1"/>
    </xf>
    <xf numFmtId="0" fontId="5" fillId="0" borderId="0" xfId="0" applyFont="1" applyAlignment="1">
      <alignment vertical="justify" textRotation="90" wrapText="1"/>
    </xf>
    <xf numFmtId="0" fontId="5" fillId="0" borderId="0" xfId="0" applyFont="1" applyAlignment="1">
      <alignment horizontal="center" vertical="top" wrapText="1"/>
    </xf>
    <xf numFmtId="0" fontId="5" fillId="0" borderId="0" xfId="0" applyFont="1" applyAlignment="1">
      <alignment vertical="top" textRotation="90" wrapText="1"/>
    </xf>
    <xf numFmtId="0" fontId="5" fillId="0" borderId="0" xfId="0" applyFont="1" applyAlignment="1">
      <alignment horizontal="left" vertical="top" textRotation="90" wrapText="1"/>
    </xf>
    <xf numFmtId="0" fontId="20" fillId="0" borderId="0" xfId="0" applyFont="1" applyAlignment="1">
      <alignment/>
    </xf>
    <xf numFmtId="0" fontId="21" fillId="0" borderId="0" xfId="0" applyFont="1" applyAlignment="1">
      <alignment/>
    </xf>
    <xf numFmtId="0" fontId="21" fillId="0" borderId="10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3" xfId="0" applyFont="1" applyBorder="1" applyAlignment="1">
      <alignment horizontal="center" wrapText="1"/>
    </xf>
    <xf numFmtId="0" fontId="21" fillId="0" borderId="0" xfId="0" applyFont="1" applyAlignment="1">
      <alignment horizontal="center"/>
    </xf>
    <xf numFmtId="0" fontId="23" fillId="0" borderId="10" xfId="0" applyFont="1" applyBorder="1" applyAlignment="1">
      <alignment horizontal="center" vertical="center" wrapText="1"/>
    </xf>
    <xf numFmtId="0" fontId="24" fillId="0" borderId="14" xfId="0" applyFont="1" applyBorder="1" applyAlignment="1">
      <alignment horizontal="center" vertical="center" wrapText="1"/>
    </xf>
    <xf numFmtId="0" fontId="23" fillId="0" borderId="14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20" fillId="0" borderId="0" xfId="0" applyFont="1" applyAlignment="1">
      <alignment horizontal="center"/>
    </xf>
    <xf numFmtId="0" fontId="19" fillId="0" borderId="0" xfId="63" applyFont="1" applyBorder="1" applyAlignment="1">
      <alignment horizontal="center"/>
      <protection/>
    </xf>
    <xf numFmtId="2" fontId="21" fillId="0" borderId="0" xfId="0" applyNumberFormat="1" applyFont="1" applyBorder="1" applyAlignment="1">
      <alignment horizontal="center"/>
    </xf>
    <xf numFmtId="0" fontId="21" fillId="0" borderId="10" xfId="0" applyFont="1" applyBorder="1" applyAlignment="1">
      <alignment horizontal="center"/>
    </xf>
    <xf numFmtId="1" fontId="21" fillId="0" borderId="10" xfId="0" applyNumberFormat="1" applyFont="1" applyBorder="1" applyAlignment="1">
      <alignment horizontal="center"/>
    </xf>
    <xf numFmtId="2" fontId="21" fillId="0" borderId="10" xfId="0" applyNumberFormat="1" applyFont="1" applyBorder="1" applyAlignment="1">
      <alignment horizontal="center"/>
    </xf>
    <xf numFmtId="0" fontId="19" fillId="0" borderId="0" xfId="63" applyFont="1" applyBorder="1" applyAlignment="1">
      <alignment vertical="center"/>
      <protection/>
    </xf>
    <xf numFmtId="0" fontId="24" fillId="0" borderId="10" xfId="63" applyFont="1" applyBorder="1" applyAlignment="1">
      <alignment horizontal="center"/>
      <protection/>
    </xf>
    <xf numFmtId="1" fontId="27" fillId="0" borderId="10" xfId="0" applyNumberFormat="1" applyFont="1" applyBorder="1" applyAlignment="1">
      <alignment horizontal="center"/>
    </xf>
    <xf numFmtId="1" fontId="27" fillId="0" borderId="11" xfId="0" applyNumberFormat="1" applyFont="1" applyBorder="1" applyAlignment="1">
      <alignment horizontal="center"/>
    </xf>
    <xf numFmtId="2" fontId="28" fillId="0" borderId="10" xfId="0" applyNumberFormat="1" applyFont="1" applyBorder="1" applyAlignment="1">
      <alignment horizontal="center"/>
    </xf>
    <xf numFmtId="0" fontId="28" fillId="0" borderId="10" xfId="0" applyFont="1" applyBorder="1" applyAlignment="1">
      <alignment horizontal="center"/>
    </xf>
    <xf numFmtId="0" fontId="27" fillId="0" borderId="10" xfId="0" applyFont="1" applyBorder="1" applyAlignment="1">
      <alignment horizontal="center"/>
    </xf>
    <xf numFmtId="0" fontId="23" fillId="0" borderId="12" xfId="63" applyFont="1" applyBorder="1" applyAlignment="1">
      <alignment horizontal="center"/>
      <protection/>
    </xf>
    <xf numFmtId="1" fontId="21" fillId="0" borderId="11" xfId="0" applyNumberFormat="1" applyFont="1" applyBorder="1" applyAlignment="1">
      <alignment horizontal="center"/>
    </xf>
    <xf numFmtId="2" fontId="21" fillId="0" borderId="11" xfId="0" applyNumberFormat="1" applyFont="1" applyBorder="1" applyAlignment="1">
      <alignment horizontal="center"/>
    </xf>
    <xf numFmtId="0" fontId="26" fillId="0" borderId="10" xfId="0" applyFont="1" applyBorder="1" applyAlignment="1">
      <alignment horizontal="center"/>
    </xf>
    <xf numFmtId="0" fontId="21" fillId="0" borderId="0" xfId="0" applyFont="1" applyAlignment="1">
      <alignment horizontal="left"/>
    </xf>
    <xf numFmtId="0" fontId="32" fillId="0" borderId="0" xfId="0" applyFont="1" applyAlignment="1">
      <alignment horizontal="center"/>
    </xf>
    <xf numFmtId="0" fontId="32" fillId="0" borderId="0" xfId="0" applyFont="1" applyAlignment="1">
      <alignment horizontal="left"/>
    </xf>
    <xf numFmtId="0" fontId="32" fillId="0" borderId="0" xfId="0" applyFont="1" applyAlignment="1">
      <alignment horizontal="center" vertical="justify"/>
    </xf>
    <xf numFmtId="0" fontId="20" fillId="0" borderId="0" xfId="0" applyFont="1" applyAlignment="1">
      <alignment horizontal="left"/>
    </xf>
    <xf numFmtId="0" fontId="20" fillId="0" borderId="0" xfId="0" applyFont="1" applyAlignment="1">
      <alignment horizontal="center" vertical="justify"/>
    </xf>
    <xf numFmtId="0" fontId="20" fillId="0" borderId="0" xfId="0" applyFont="1" applyAlignment="1">
      <alignment/>
    </xf>
    <xf numFmtId="0" fontId="20" fillId="0" borderId="0" xfId="0" applyFont="1" applyAlignment="1">
      <alignment vertical="justify"/>
    </xf>
    <xf numFmtId="0" fontId="19" fillId="0" borderId="0" xfId="63" applyFont="1" applyBorder="1" applyAlignment="1">
      <alignment horizontal="left"/>
      <protection/>
    </xf>
    <xf numFmtId="1" fontId="28" fillId="0" borderId="10" xfId="0" applyNumberFormat="1" applyFont="1" applyBorder="1" applyAlignment="1">
      <alignment horizontal="center"/>
    </xf>
    <xf numFmtId="0" fontId="28" fillId="0" borderId="0" xfId="0" applyFont="1" applyAlignment="1">
      <alignment horizontal="center"/>
    </xf>
    <xf numFmtId="0" fontId="34" fillId="0" borderId="0" xfId="63" applyFont="1" applyBorder="1" applyAlignment="1">
      <alignment vertical="center"/>
      <protection/>
    </xf>
    <xf numFmtId="0" fontId="22" fillId="0" borderId="10" xfId="63" applyFont="1" applyBorder="1" applyAlignment="1">
      <alignment horizontal="center"/>
      <protection/>
    </xf>
    <xf numFmtId="1" fontId="35" fillId="0" borderId="10" xfId="0" applyNumberFormat="1" applyFont="1" applyBorder="1" applyAlignment="1">
      <alignment horizontal="center"/>
    </xf>
    <xf numFmtId="1" fontId="35" fillId="0" borderId="11" xfId="0" applyNumberFormat="1" applyFont="1" applyBorder="1" applyAlignment="1">
      <alignment horizontal="center"/>
    </xf>
    <xf numFmtId="0" fontId="35" fillId="0" borderId="10" xfId="0" applyFont="1" applyBorder="1" applyAlignment="1">
      <alignment horizontal="center"/>
    </xf>
    <xf numFmtId="0" fontId="22" fillId="0" borderId="12" xfId="63" applyFont="1" applyBorder="1" applyAlignment="1">
      <alignment horizontal="center"/>
      <protection/>
    </xf>
    <xf numFmtId="0" fontId="28" fillId="0" borderId="14" xfId="0" applyFont="1" applyBorder="1" applyAlignment="1">
      <alignment horizontal="center" vertical="center"/>
    </xf>
    <xf numFmtId="1" fontId="28" fillId="0" borderId="11" xfId="0" applyNumberFormat="1" applyFont="1" applyBorder="1" applyAlignment="1">
      <alignment horizontal="center"/>
    </xf>
    <xf numFmtId="2" fontId="28" fillId="0" borderId="11" xfId="0" applyNumberFormat="1" applyFont="1" applyBorder="1" applyAlignment="1">
      <alignment horizontal="center"/>
    </xf>
    <xf numFmtId="0" fontId="28" fillId="0" borderId="0" xfId="0" applyFont="1" applyAlignment="1">
      <alignment horizontal="left"/>
    </xf>
    <xf numFmtId="0" fontId="36" fillId="0" borderId="0" xfId="63" applyFont="1" applyBorder="1" applyAlignment="1">
      <alignment horizontal="center" vertical="center"/>
      <protection/>
    </xf>
    <xf numFmtId="0" fontId="23" fillId="0" borderId="10" xfId="63" applyFont="1" applyBorder="1" applyAlignment="1">
      <alignment horizontal="center"/>
      <protection/>
    </xf>
    <xf numFmtId="1" fontId="26" fillId="0" borderId="10" xfId="0" applyNumberFormat="1" applyFont="1" applyBorder="1" applyAlignment="1">
      <alignment horizontal="center"/>
    </xf>
    <xf numFmtId="1" fontId="25" fillId="0" borderId="10" xfId="0" applyNumberFormat="1" applyFont="1" applyBorder="1" applyAlignment="1">
      <alignment horizontal="center"/>
    </xf>
    <xf numFmtId="1" fontId="25" fillId="0" borderId="11" xfId="0" applyNumberFormat="1" applyFont="1" applyBorder="1" applyAlignment="1">
      <alignment horizontal="center"/>
    </xf>
    <xf numFmtId="2" fontId="26" fillId="0" borderId="10" xfId="0" applyNumberFormat="1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36" fillId="0" borderId="13" xfId="63" applyFont="1" applyBorder="1" applyAlignment="1">
      <alignment horizontal="center" vertical="center"/>
      <protection/>
    </xf>
    <xf numFmtId="0" fontId="36" fillId="0" borderId="14" xfId="63" applyFont="1" applyBorder="1" applyAlignment="1">
      <alignment horizontal="center" vertical="center"/>
      <protection/>
    </xf>
    <xf numFmtId="1" fontId="26" fillId="0" borderId="11" xfId="0" applyNumberFormat="1" applyFont="1" applyBorder="1" applyAlignment="1">
      <alignment horizontal="center"/>
    </xf>
    <xf numFmtId="2" fontId="26" fillId="0" borderId="11" xfId="0" applyNumberFormat="1" applyFont="1" applyBorder="1" applyAlignment="1">
      <alignment horizontal="center"/>
    </xf>
    <xf numFmtId="1" fontId="28" fillId="32" borderId="10" xfId="0" applyNumberFormat="1" applyFont="1" applyFill="1" applyBorder="1" applyAlignment="1">
      <alignment horizontal="center"/>
    </xf>
    <xf numFmtId="2" fontId="28" fillId="32" borderId="10" xfId="0" applyNumberFormat="1" applyFont="1" applyFill="1" applyBorder="1" applyAlignment="1">
      <alignment horizontal="center"/>
    </xf>
    <xf numFmtId="0" fontId="28" fillId="32" borderId="10" xfId="0" applyFont="1" applyFill="1" applyBorder="1" applyAlignment="1">
      <alignment horizontal="center"/>
    </xf>
    <xf numFmtId="0" fontId="30" fillId="0" borderId="0" xfId="0" applyFont="1" applyAlignment="1">
      <alignment horizontal="left"/>
    </xf>
    <xf numFmtId="0" fontId="33" fillId="32" borderId="11" xfId="63" applyFont="1" applyFill="1" applyBorder="1" applyAlignment="1">
      <alignment/>
      <protection/>
    </xf>
    <xf numFmtId="2" fontId="22" fillId="32" borderId="10" xfId="63" applyNumberFormat="1" applyFont="1" applyFill="1" applyBorder="1" applyAlignment="1">
      <alignment horizontal="center"/>
      <protection/>
    </xf>
    <xf numFmtId="0" fontId="21" fillId="33" borderId="15" xfId="0" applyFont="1" applyFill="1" applyBorder="1" applyAlignment="1">
      <alignment horizontal="center"/>
    </xf>
    <xf numFmtId="0" fontId="21" fillId="33" borderId="13" xfId="0" applyFont="1" applyFill="1" applyBorder="1" applyAlignment="1">
      <alignment horizontal="center" wrapText="1"/>
    </xf>
    <xf numFmtId="0" fontId="24" fillId="33" borderId="14" xfId="0" applyFont="1" applyFill="1" applyBorder="1" applyAlignment="1">
      <alignment horizontal="center" vertical="center" wrapText="1"/>
    </xf>
    <xf numFmtId="0" fontId="23" fillId="33" borderId="14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5" fillId="32" borderId="10" xfId="0" applyFont="1" applyFill="1" applyBorder="1" applyAlignment="1">
      <alignment horizontal="center"/>
    </xf>
    <xf numFmtId="2" fontId="5" fillId="32" borderId="10" xfId="0" applyNumberFormat="1" applyFont="1" applyFill="1" applyBorder="1" applyAlignment="1">
      <alignment horizontal="center"/>
    </xf>
    <xf numFmtId="0" fontId="10" fillId="32" borderId="11" xfId="63" applyFont="1" applyFill="1" applyBorder="1" applyAlignment="1">
      <alignment/>
      <protection/>
    </xf>
    <xf numFmtId="0" fontId="5" fillId="32" borderId="13" xfId="0" applyFont="1" applyFill="1" applyBorder="1" applyAlignment="1">
      <alignment horizontal="center" wrapText="1"/>
    </xf>
    <xf numFmtId="0" fontId="8" fillId="32" borderId="14" xfId="0" applyFont="1" applyFill="1" applyBorder="1" applyAlignment="1">
      <alignment horizontal="center" vertical="center" wrapText="1"/>
    </xf>
    <xf numFmtId="0" fontId="7" fillId="32" borderId="14" xfId="0" applyFont="1" applyFill="1" applyBorder="1" applyAlignment="1">
      <alignment horizontal="center" vertical="center" wrapText="1"/>
    </xf>
    <xf numFmtId="0" fontId="21" fillId="0" borderId="0" xfId="0" applyFont="1" applyAlignment="1">
      <alignment/>
    </xf>
    <xf numFmtId="0" fontId="21" fillId="0" borderId="15" xfId="0" applyFont="1" applyBorder="1" applyAlignment="1">
      <alignment horizontal="center" wrapText="1"/>
    </xf>
    <xf numFmtId="0" fontId="19" fillId="0" borderId="0" xfId="63" applyFont="1" applyBorder="1" applyAlignment="1">
      <alignment/>
      <protection/>
    </xf>
    <xf numFmtId="0" fontId="21" fillId="0" borderId="10" xfId="0" applyFont="1" applyBorder="1" applyAlignment="1">
      <alignment horizontal="center" wrapText="1"/>
    </xf>
    <xf numFmtId="0" fontId="19" fillId="0" borderId="13" xfId="63" applyFont="1" applyBorder="1" applyAlignment="1">
      <alignment vertical="center"/>
      <protection/>
    </xf>
    <xf numFmtId="0" fontId="19" fillId="0" borderId="14" xfId="63" applyFont="1" applyBorder="1" applyAlignment="1">
      <alignment vertical="center"/>
      <protection/>
    </xf>
    <xf numFmtId="0" fontId="21" fillId="0" borderId="0" xfId="0" applyFont="1" applyAlignment="1">
      <alignment horizontal="center" wrapText="1"/>
    </xf>
    <xf numFmtId="0" fontId="21" fillId="0" borderId="0" xfId="0" applyFont="1" applyAlignment="1">
      <alignment horizontal="left" textRotation="90" wrapText="1"/>
    </xf>
    <xf numFmtId="0" fontId="28" fillId="0" borderId="0" xfId="0" applyFont="1" applyAlignment="1">
      <alignment/>
    </xf>
    <xf numFmtId="0" fontId="28" fillId="0" borderId="0" xfId="0" applyFont="1" applyAlignment="1">
      <alignment/>
    </xf>
    <xf numFmtId="0" fontId="28" fillId="0" borderId="10" xfId="0" applyFont="1" applyBorder="1" applyAlignment="1">
      <alignment horizontal="center" vertical="center" wrapText="1"/>
    </xf>
    <xf numFmtId="0" fontId="28" fillId="0" borderId="15" xfId="0" applyFont="1" applyBorder="1" applyAlignment="1">
      <alignment horizontal="center" wrapText="1"/>
    </xf>
    <xf numFmtId="0" fontId="28" fillId="0" borderId="13" xfId="0" applyFont="1" applyBorder="1" applyAlignment="1">
      <alignment horizontal="center" wrapText="1"/>
    </xf>
    <xf numFmtId="0" fontId="34" fillId="0" borderId="0" xfId="63" applyFont="1" applyBorder="1" applyAlignment="1">
      <alignment/>
      <protection/>
    </xf>
    <xf numFmtId="2" fontId="28" fillId="0" borderId="0" xfId="0" applyNumberFormat="1" applyFont="1" applyBorder="1" applyAlignment="1">
      <alignment horizontal="center"/>
    </xf>
    <xf numFmtId="0" fontId="28" fillId="0" borderId="10" xfId="0" applyFont="1" applyBorder="1" applyAlignment="1">
      <alignment horizontal="center" wrapText="1"/>
    </xf>
    <xf numFmtId="0" fontId="28" fillId="0" borderId="10" xfId="0" applyFont="1" applyBorder="1" applyAlignment="1" applyProtection="1">
      <alignment horizontal="center" wrapText="1"/>
      <protection/>
    </xf>
    <xf numFmtId="0" fontId="34" fillId="0" borderId="13" xfId="63" applyFont="1" applyBorder="1" applyAlignment="1">
      <alignment vertical="center"/>
      <protection/>
    </xf>
    <xf numFmtId="0" fontId="34" fillId="0" borderId="14" xfId="63" applyFont="1" applyBorder="1" applyAlignment="1">
      <alignment vertical="center"/>
      <protection/>
    </xf>
    <xf numFmtId="0" fontId="28" fillId="0" borderId="0" xfId="0" applyFont="1" applyAlignment="1">
      <alignment horizontal="center" wrapText="1"/>
    </xf>
    <xf numFmtId="0" fontId="28" fillId="0" borderId="0" xfId="0" applyFont="1" applyAlignment="1">
      <alignment horizontal="center" vertical="justify" wrapText="1"/>
    </xf>
    <xf numFmtId="0" fontId="28" fillId="0" borderId="0" xfId="0" applyFont="1" applyAlignment="1">
      <alignment horizontal="left" textRotation="90" wrapText="1"/>
    </xf>
    <xf numFmtId="0" fontId="28" fillId="0" borderId="0" xfId="0" applyFont="1" applyAlignment="1">
      <alignment vertical="justify" textRotation="90" wrapText="1"/>
    </xf>
    <xf numFmtId="0" fontId="28" fillId="0" borderId="0" xfId="0" applyFont="1" applyBorder="1" applyAlignment="1">
      <alignment/>
    </xf>
    <xf numFmtId="0" fontId="28" fillId="0" borderId="0" xfId="0" applyFont="1" applyBorder="1" applyAlignment="1">
      <alignment horizontal="center"/>
    </xf>
    <xf numFmtId="0" fontId="37" fillId="0" borderId="0" xfId="63" applyFont="1" applyBorder="1" applyAlignment="1">
      <alignment vertical="center" wrapText="1" shrinkToFit="1"/>
      <protection/>
    </xf>
    <xf numFmtId="0" fontId="5" fillId="32" borderId="0" xfId="0" applyFont="1" applyFill="1" applyAlignment="1">
      <alignment/>
    </xf>
    <xf numFmtId="0" fontId="5" fillId="32" borderId="10" xfId="0" applyFont="1" applyFill="1" applyBorder="1" applyAlignment="1">
      <alignment horizontal="center" wrapText="1"/>
    </xf>
    <xf numFmtId="0" fontId="5" fillId="32" borderId="11" xfId="0" applyFont="1" applyFill="1" applyBorder="1" applyAlignment="1">
      <alignment horizontal="center" wrapText="1"/>
    </xf>
    <xf numFmtId="0" fontId="5" fillId="32" borderId="15" xfId="0" applyFont="1" applyFill="1" applyBorder="1" applyAlignment="1">
      <alignment horizontal="center" wrapText="1"/>
    </xf>
    <xf numFmtId="0" fontId="5" fillId="32" borderId="0" xfId="0" applyFont="1" applyFill="1" applyAlignment="1">
      <alignment horizontal="center"/>
    </xf>
    <xf numFmtId="0" fontId="5" fillId="32" borderId="10" xfId="0" applyFont="1" applyFill="1" applyBorder="1" applyAlignment="1">
      <alignment horizontal="center" vertical="center"/>
    </xf>
    <xf numFmtId="0" fontId="8" fillId="32" borderId="10" xfId="63" applyFont="1" applyFill="1" applyBorder="1" applyAlignment="1">
      <alignment vertical="top" wrapText="1"/>
      <protection/>
    </xf>
    <xf numFmtId="0" fontId="8" fillId="32" borderId="10" xfId="63" applyFont="1" applyFill="1" applyBorder="1" applyAlignment="1">
      <alignment horizontal="left" vertical="top" wrapText="1"/>
      <protection/>
    </xf>
    <xf numFmtId="0" fontId="5" fillId="32" borderId="0" xfId="0" applyFont="1" applyFill="1" applyAlignment="1">
      <alignment/>
    </xf>
    <xf numFmtId="0" fontId="5" fillId="32" borderId="10" xfId="0" applyFont="1" applyFill="1" applyBorder="1" applyAlignment="1" applyProtection="1">
      <alignment horizontal="center" wrapText="1"/>
      <protection/>
    </xf>
    <xf numFmtId="2" fontId="17" fillId="32" borderId="10" xfId="0" applyNumberFormat="1" applyFont="1" applyFill="1" applyBorder="1" applyAlignment="1">
      <alignment horizontal="center"/>
    </xf>
    <xf numFmtId="0" fontId="5" fillId="32" borderId="0" xfId="0" applyFont="1" applyFill="1" applyAlignment="1">
      <alignment horizontal="left"/>
    </xf>
    <xf numFmtId="0" fontId="28" fillId="0" borderId="11" xfId="0" applyFont="1" applyBorder="1" applyAlignment="1">
      <alignment horizontal="center"/>
    </xf>
    <xf numFmtId="0" fontId="21" fillId="0" borderId="0" xfId="0" applyFont="1" applyBorder="1" applyAlignment="1">
      <alignment/>
    </xf>
    <xf numFmtId="0" fontId="21" fillId="32" borderId="10" xfId="0" applyFont="1" applyFill="1" applyBorder="1" applyAlignment="1">
      <alignment horizontal="center"/>
    </xf>
    <xf numFmtId="2" fontId="21" fillId="32" borderId="10" xfId="0" applyNumberFormat="1" applyFont="1" applyFill="1" applyBorder="1" applyAlignment="1">
      <alignment horizontal="center"/>
    </xf>
    <xf numFmtId="0" fontId="29" fillId="32" borderId="11" xfId="63" applyFont="1" applyFill="1" applyBorder="1" applyAlignment="1">
      <alignment/>
      <protection/>
    </xf>
    <xf numFmtId="0" fontId="24" fillId="32" borderId="11" xfId="63" applyFont="1" applyFill="1" applyBorder="1" applyAlignment="1">
      <alignment horizontal="center" vertical="center"/>
      <protection/>
    </xf>
    <xf numFmtId="0" fontId="35" fillId="33" borderId="10" xfId="0" applyFont="1" applyFill="1" applyBorder="1" applyAlignment="1">
      <alignment horizontal="center"/>
    </xf>
    <xf numFmtId="0" fontId="28" fillId="33" borderId="15" xfId="0" applyFont="1" applyFill="1" applyBorder="1" applyAlignment="1">
      <alignment horizontal="center"/>
    </xf>
    <xf numFmtId="0" fontId="28" fillId="33" borderId="13" xfId="0" applyFont="1" applyFill="1" applyBorder="1" applyAlignment="1">
      <alignment horizontal="center" wrapText="1"/>
    </xf>
    <xf numFmtId="0" fontId="22" fillId="33" borderId="10" xfId="0" applyFont="1" applyFill="1" applyBorder="1" applyAlignment="1">
      <alignment horizontal="center" vertical="justify"/>
    </xf>
    <xf numFmtId="0" fontId="22" fillId="0" borderId="10" xfId="0" applyFont="1" applyBorder="1" applyAlignment="1">
      <alignment horizontal="center" vertical="justify"/>
    </xf>
    <xf numFmtId="0" fontId="28" fillId="32" borderId="10" xfId="0" applyFont="1" applyFill="1" applyBorder="1" applyAlignment="1" applyProtection="1">
      <alignment horizontal="center"/>
      <protection/>
    </xf>
    <xf numFmtId="0" fontId="28" fillId="0" borderId="10" xfId="0" applyFont="1" applyBorder="1" applyAlignment="1" applyProtection="1">
      <alignment horizontal="center"/>
      <protection/>
    </xf>
    <xf numFmtId="0" fontId="28" fillId="0" borderId="0" xfId="0" applyFont="1" applyAlignment="1">
      <alignment horizontal="center" vertical="justify"/>
    </xf>
    <xf numFmtId="0" fontId="35" fillId="0" borderId="0" xfId="0" applyFont="1" applyAlignment="1">
      <alignment horizontal="left"/>
    </xf>
    <xf numFmtId="0" fontId="28" fillId="0" borderId="0" xfId="0" applyFont="1" applyAlignment="1">
      <alignment vertical="justify"/>
    </xf>
    <xf numFmtId="0" fontId="21" fillId="0" borderId="11" xfId="0" applyFont="1" applyBorder="1" applyAlignment="1">
      <alignment horizontal="center" wrapText="1"/>
    </xf>
    <xf numFmtId="0" fontId="34" fillId="0" borderId="13" xfId="63" applyFont="1" applyBorder="1" applyAlignment="1">
      <alignment horizontal="center" vertical="center"/>
      <protection/>
    </xf>
    <xf numFmtId="0" fontId="34" fillId="0" borderId="14" xfId="63" applyFont="1" applyBorder="1" applyAlignment="1">
      <alignment horizontal="center" vertical="center"/>
      <protection/>
    </xf>
    <xf numFmtId="0" fontId="37" fillId="0" borderId="0" xfId="63" applyFont="1" applyBorder="1" applyAlignment="1">
      <alignment/>
      <protection/>
    </xf>
    <xf numFmtId="0" fontId="34" fillId="0" borderId="0" xfId="63" applyFont="1" applyBorder="1" applyAlignment="1">
      <alignment horizontal="center" vertical="center"/>
      <protection/>
    </xf>
    <xf numFmtId="0" fontId="32" fillId="0" borderId="0" xfId="0" applyFont="1" applyAlignment="1">
      <alignment horizontal="center" vertical="center"/>
    </xf>
    <xf numFmtId="0" fontId="32" fillId="0" borderId="0" xfId="0" applyFont="1" applyAlignment="1">
      <alignment horizontal="left" vertical="center"/>
    </xf>
    <xf numFmtId="0" fontId="20" fillId="0" borderId="0" xfId="0" applyFont="1" applyAlignment="1">
      <alignment horizontal="center" vertical="center"/>
    </xf>
    <xf numFmtId="0" fontId="34" fillId="0" borderId="0" xfId="63" applyFont="1" applyBorder="1" applyAlignment="1">
      <alignment horizontal="left"/>
      <protection/>
    </xf>
    <xf numFmtId="0" fontId="21" fillId="0" borderId="11" xfId="0" applyFont="1" applyBorder="1" applyAlignment="1">
      <alignment horizontal="center"/>
    </xf>
    <xf numFmtId="0" fontId="22" fillId="0" borderId="10" xfId="63" applyFont="1" applyBorder="1" applyAlignment="1">
      <alignment horizontal="center" vertical="top" wrapText="1"/>
      <protection/>
    </xf>
    <xf numFmtId="0" fontId="5" fillId="32" borderId="11" xfId="0" applyFont="1" applyFill="1" applyBorder="1" applyAlignment="1">
      <alignment horizontal="center"/>
    </xf>
    <xf numFmtId="0" fontId="22" fillId="0" borderId="10" xfId="63" applyFont="1" applyBorder="1" applyAlignment="1">
      <alignment horizontal="center" vertical="center" wrapText="1"/>
      <protection/>
    </xf>
    <xf numFmtId="2" fontId="28" fillId="0" borderId="0" xfId="0" applyNumberFormat="1" applyFont="1" applyBorder="1" applyAlignment="1">
      <alignment horizontal="center" vertical="center"/>
    </xf>
    <xf numFmtId="0" fontId="22" fillId="0" borderId="14" xfId="63" applyFont="1" applyBorder="1" applyAlignment="1">
      <alignment horizontal="center" vertical="top" wrapText="1"/>
      <protection/>
    </xf>
    <xf numFmtId="0" fontId="33" fillId="0" borderId="12" xfId="0" applyFont="1" applyBorder="1" applyAlignment="1">
      <alignment horizontal="left"/>
    </xf>
    <xf numFmtId="0" fontId="39" fillId="32" borderId="12" xfId="63" applyFont="1" applyFill="1" applyBorder="1" applyAlignment="1">
      <alignment horizontal="left" vertical="center"/>
      <protection/>
    </xf>
    <xf numFmtId="0" fontId="22" fillId="32" borderId="16" xfId="63" applyFont="1" applyFill="1" applyBorder="1" applyAlignment="1">
      <alignment horizontal="center" vertical="center"/>
      <protection/>
    </xf>
    <xf numFmtId="0" fontId="29" fillId="0" borderId="12" xfId="0" applyFont="1" applyBorder="1" applyAlignment="1">
      <alignment horizontal="left"/>
    </xf>
    <xf numFmtId="0" fontId="10" fillId="32" borderId="12" xfId="0" applyFont="1" applyFill="1" applyBorder="1" applyAlignment="1">
      <alignment horizontal="left"/>
    </xf>
    <xf numFmtId="0" fontId="8" fillId="32" borderId="16" xfId="63" applyFont="1" applyFill="1" applyBorder="1" applyAlignment="1">
      <alignment horizontal="center" vertical="center"/>
      <protection/>
    </xf>
    <xf numFmtId="0" fontId="33" fillId="0" borderId="11" xfId="0" applyFont="1" applyBorder="1" applyAlignment="1">
      <alignment horizontal="left"/>
    </xf>
    <xf numFmtId="0" fontId="6" fillId="33" borderId="17" xfId="0" applyFont="1" applyFill="1" applyBorder="1" applyAlignment="1">
      <alignment horizontal="left" vertical="center"/>
    </xf>
    <xf numFmtId="0" fontId="6" fillId="33" borderId="18" xfId="0" applyFont="1" applyFill="1" applyBorder="1" applyAlignment="1">
      <alignment horizontal="left" vertical="center"/>
    </xf>
    <xf numFmtId="0" fontId="6" fillId="33" borderId="19" xfId="0" applyFont="1" applyFill="1" applyBorder="1" applyAlignment="1">
      <alignment horizontal="left" vertical="center"/>
    </xf>
    <xf numFmtId="0" fontId="6" fillId="33" borderId="20" xfId="0" applyFont="1" applyFill="1" applyBorder="1" applyAlignment="1">
      <alignment horizontal="left" vertical="center"/>
    </xf>
    <xf numFmtId="0" fontId="6" fillId="33" borderId="21" xfId="0" applyFont="1" applyFill="1" applyBorder="1" applyAlignment="1">
      <alignment horizontal="left" vertical="center"/>
    </xf>
    <xf numFmtId="0" fontId="6" fillId="33" borderId="22" xfId="0" applyFont="1" applyFill="1" applyBorder="1" applyAlignment="1">
      <alignment horizontal="left" vertical="center"/>
    </xf>
    <xf numFmtId="0" fontId="6" fillId="33" borderId="0" xfId="0" applyFont="1" applyFill="1" applyBorder="1" applyAlignment="1">
      <alignment horizontal="left" vertical="center"/>
    </xf>
    <xf numFmtId="0" fontId="6" fillId="33" borderId="23" xfId="0" applyFont="1" applyFill="1" applyBorder="1" applyAlignment="1">
      <alignment horizontal="left" vertical="center"/>
    </xf>
    <xf numFmtId="0" fontId="32" fillId="0" borderId="0" xfId="0" applyFont="1" applyAlignment="1">
      <alignment horizontal="left" vertical="center"/>
    </xf>
    <xf numFmtId="0" fontId="19" fillId="0" borderId="24" xfId="63" applyFont="1" applyBorder="1" applyAlignment="1">
      <alignment horizontal="center" vertical="center" wrapText="1" shrinkToFit="1"/>
      <protection/>
    </xf>
    <xf numFmtId="0" fontId="22" fillId="33" borderId="13" xfId="0" applyFont="1" applyFill="1" applyBorder="1" applyAlignment="1">
      <alignment horizontal="center" vertical="center" wrapText="1"/>
    </xf>
    <xf numFmtId="0" fontId="22" fillId="33" borderId="14" xfId="0" applyFont="1" applyFill="1" applyBorder="1" applyAlignment="1">
      <alignment horizontal="center" vertical="center" wrapText="1"/>
    </xf>
    <xf numFmtId="0" fontId="36" fillId="0" borderId="13" xfId="63" applyFont="1" applyBorder="1" applyAlignment="1">
      <alignment horizontal="center" vertical="center"/>
      <protection/>
    </xf>
    <xf numFmtId="0" fontId="36" fillId="0" borderId="14" xfId="63" applyFont="1" applyBorder="1" applyAlignment="1">
      <alignment horizontal="center" vertical="center"/>
      <protection/>
    </xf>
    <xf numFmtId="0" fontId="25" fillId="0" borderId="13" xfId="0" applyFont="1" applyBorder="1" applyAlignment="1">
      <alignment horizontal="center" vertical="center"/>
    </xf>
    <xf numFmtId="0" fontId="25" fillId="0" borderId="14" xfId="0" applyFont="1" applyBorder="1" applyAlignment="1">
      <alignment horizontal="center" vertical="center"/>
    </xf>
    <xf numFmtId="0" fontId="26" fillId="0" borderId="13" xfId="0" applyFont="1" applyBorder="1" applyAlignment="1">
      <alignment horizontal="center" vertical="center"/>
    </xf>
    <xf numFmtId="0" fontId="26" fillId="0" borderId="14" xfId="0" applyFont="1" applyBorder="1" applyAlignment="1">
      <alignment horizontal="center" vertical="center"/>
    </xf>
    <xf numFmtId="0" fontId="19" fillId="0" borderId="11" xfId="0" applyFont="1" applyBorder="1" applyAlignment="1">
      <alignment horizontal="center" vertical="center"/>
    </xf>
    <xf numFmtId="0" fontId="19" fillId="0" borderId="16" xfId="0" applyFont="1" applyBorder="1" applyAlignment="1">
      <alignment horizontal="center" vertical="center"/>
    </xf>
    <xf numFmtId="0" fontId="19" fillId="0" borderId="25" xfId="0" applyFont="1" applyBorder="1" applyAlignment="1">
      <alignment horizontal="center" vertical="center"/>
    </xf>
    <xf numFmtId="0" fontId="19" fillId="0" borderId="26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 vertical="center"/>
    </xf>
    <xf numFmtId="0" fontId="21" fillId="0" borderId="12" xfId="0" applyFont="1" applyBorder="1" applyAlignment="1">
      <alignment horizontal="center" vertical="center"/>
    </xf>
    <xf numFmtId="0" fontId="21" fillId="0" borderId="16" xfId="0" applyFont="1" applyBorder="1" applyAlignment="1">
      <alignment horizontal="center" vertical="center"/>
    </xf>
    <xf numFmtId="0" fontId="21" fillId="0" borderId="11" xfId="0" applyFont="1" applyBorder="1" applyAlignment="1">
      <alignment horizontal="center"/>
    </xf>
    <xf numFmtId="0" fontId="21" fillId="0" borderId="16" xfId="0" applyFont="1" applyBorder="1" applyAlignment="1">
      <alignment horizontal="center"/>
    </xf>
    <xf numFmtId="0" fontId="21" fillId="0" borderId="12" xfId="0" applyFont="1" applyBorder="1" applyAlignment="1">
      <alignment horizontal="center"/>
    </xf>
    <xf numFmtId="0" fontId="27" fillId="0" borderId="0" xfId="0" applyFont="1" applyBorder="1" applyAlignment="1">
      <alignment horizontal="center"/>
    </xf>
    <xf numFmtId="0" fontId="28" fillId="0" borderId="11" xfId="0" applyFont="1" applyBorder="1" applyAlignment="1">
      <alignment horizontal="center" vertical="center"/>
    </xf>
    <xf numFmtId="0" fontId="28" fillId="0" borderId="12" xfId="0" applyFont="1" applyBorder="1" applyAlignment="1">
      <alignment horizontal="center" vertical="center"/>
    </xf>
    <xf numFmtId="0" fontId="28" fillId="0" borderId="16" xfId="0" applyFont="1" applyBorder="1" applyAlignment="1">
      <alignment horizontal="center" vertical="center"/>
    </xf>
    <xf numFmtId="0" fontId="28" fillId="0" borderId="11" xfId="0" applyFont="1" applyBorder="1" applyAlignment="1">
      <alignment horizontal="center"/>
    </xf>
    <xf numFmtId="0" fontId="28" fillId="0" borderId="16" xfId="0" applyFont="1" applyBorder="1" applyAlignment="1">
      <alignment horizontal="center"/>
    </xf>
    <xf numFmtId="0" fontId="28" fillId="0" borderId="12" xfId="0" applyFont="1" applyBorder="1" applyAlignment="1">
      <alignment horizontal="center"/>
    </xf>
    <xf numFmtId="0" fontId="34" fillId="0" borderId="13" xfId="63" applyFont="1" applyBorder="1" applyAlignment="1">
      <alignment horizontal="center" vertical="center"/>
      <protection/>
    </xf>
    <xf numFmtId="0" fontId="34" fillId="0" borderId="14" xfId="63" applyFont="1" applyBorder="1" applyAlignment="1">
      <alignment horizontal="center" vertical="center"/>
      <protection/>
    </xf>
    <xf numFmtId="0" fontId="28" fillId="0" borderId="13" xfId="0" applyFont="1" applyBorder="1" applyAlignment="1">
      <alignment horizontal="center" vertical="center"/>
    </xf>
    <xf numFmtId="0" fontId="28" fillId="0" borderId="14" xfId="0" applyFont="1" applyBorder="1" applyAlignment="1">
      <alignment horizontal="center" vertical="center"/>
    </xf>
    <xf numFmtId="0" fontId="34" fillId="0" borderId="10" xfId="0" applyFont="1" applyBorder="1" applyAlignment="1">
      <alignment horizontal="center" vertical="top" wrapText="1"/>
    </xf>
    <xf numFmtId="0" fontId="28" fillId="0" borderId="10" xfId="0" applyFont="1" applyBorder="1" applyAlignment="1">
      <alignment/>
    </xf>
    <xf numFmtId="0" fontId="35" fillId="0" borderId="13" xfId="0" applyFont="1" applyBorder="1" applyAlignment="1">
      <alignment horizontal="center" vertical="center"/>
    </xf>
    <xf numFmtId="0" fontId="35" fillId="0" borderId="14" xfId="0" applyFont="1" applyBorder="1" applyAlignment="1">
      <alignment horizontal="center" vertical="center"/>
    </xf>
    <xf numFmtId="0" fontId="35" fillId="0" borderId="14" xfId="0" applyFont="1" applyBorder="1" applyAlignment="1">
      <alignment vertical="center"/>
    </xf>
    <xf numFmtId="0" fontId="30" fillId="0" borderId="0" xfId="0" applyFont="1" applyAlignment="1">
      <alignment horizontal="center" vertical="center"/>
    </xf>
    <xf numFmtId="0" fontId="22" fillId="0" borderId="13" xfId="0" applyFont="1" applyBorder="1" applyAlignment="1">
      <alignment horizontal="center" vertical="center" wrapText="1"/>
    </xf>
    <xf numFmtId="0" fontId="22" fillId="0" borderId="14" xfId="0" applyFont="1" applyBorder="1" applyAlignment="1">
      <alignment horizontal="center" vertical="center" wrapText="1"/>
    </xf>
    <xf numFmtId="0" fontId="34" fillId="0" borderId="13" xfId="63" applyFont="1" applyBorder="1" applyAlignment="1">
      <alignment horizontal="center" vertical="center" wrapText="1"/>
      <protection/>
    </xf>
    <xf numFmtId="0" fontId="34" fillId="0" borderId="27" xfId="63" applyFont="1" applyBorder="1" applyAlignment="1">
      <alignment horizontal="center" vertical="center" wrapText="1"/>
      <protection/>
    </xf>
    <xf numFmtId="0" fontId="22" fillId="0" borderId="28" xfId="0" applyFont="1" applyBorder="1" applyAlignment="1">
      <alignment horizontal="center" vertical="center" wrapText="1"/>
    </xf>
    <xf numFmtId="0" fontId="22" fillId="0" borderId="29" xfId="0" applyFont="1" applyBorder="1" applyAlignment="1">
      <alignment horizontal="center" vertical="center" wrapText="1"/>
    </xf>
    <xf numFmtId="0" fontId="30" fillId="0" borderId="0" xfId="0" applyFont="1" applyAlignment="1">
      <alignment horizontal="center"/>
    </xf>
    <xf numFmtId="0" fontId="21" fillId="0" borderId="13" xfId="0" applyFont="1" applyBorder="1" applyAlignment="1">
      <alignment horizontal="center" vertical="center"/>
    </xf>
    <xf numFmtId="0" fontId="21" fillId="0" borderId="14" xfId="0" applyFont="1" applyBorder="1" applyAlignment="1">
      <alignment horizontal="center" vertical="center"/>
    </xf>
    <xf numFmtId="0" fontId="30" fillId="0" borderId="13" xfId="0" applyFont="1" applyBorder="1" applyAlignment="1">
      <alignment horizontal="center" vertical="center"/>
    </xf>
    <xf numFmtId="0" fontId="30" fillId="0" borderId="14" xfId="0" applyFont="1" applyBorder="1" applyAlignment="1">
      <alignment horizontal="center" vertical="center"/>
    </xf>
    <xf numFmtId="0" fontId="19" fillId="0" borderId="13" xfId="63" applyFont="1" applyBorder="1" applyAlignment="1">
      <alignment horizontal="center" vertical="center"/>
      <protection/>
    </xf>
    <xf numFmtId="0" fontId="19" fillId="0" borderId="14" xfId="63" applyFont="1" applyBorder="1" applyAlignment="1">
      <alignment horizontal="center" vertical="center"/>
      <protection/>
    </xf>
    <xf numFmtId="0" fontId="31" fillId="0" borderId="13" xfId="0" applyFont="1" applyBorder="1" applyAlignment="1">
      <alignment horizontal="center" vertical="center"/>
    </xf>
    <xf numFmtId="0" fontId="31" fillId="0" borderId="14" xfId="0" applyFont="1" applyBorder="1" applyAlignment="1">
      <alignment horizontal="center" vertical="center"/>
    </xf>
    <xf numFmtId="0" fontId="30" fillId="0" borderId="14" xfId="0" applyFont="1" applyBorder="1" applyAlignment="1">
      <alignment vertical="center"/>
    </xf>
    <xf numFmtId="0" fontId="19" fillId="0" borderId="10" xfId="63" applyFont="1" applyBorder="1" applyAlignment="1">
      <alignment horizontal="center" wrapText="1"/>
      <protection/>
    </xf>
    <xf numFmtId="0" fontId="5" fillId="0" borderId="13" xfId="0" applyFont="1" applyBorder="1" applyAlignment="1">
      <alignment horizontal="center" vertical="center"/>
    </xf>
    <xf numFmtId="0" fontId="5" fillId="0" borderId="14" xfId="0" applyFont="1" applyBorder="1" applyAlignment="1">
      <alignment horizontal="center" vertical="center"/>
    </xf>
    <xf numFmtId="0" fontId="2" fillId="0" borderId="13" xfId="0" applyFont="1" applyBorder="1" applyAlignment="1">
      <alignment horizontal="center" vertical="center"/>
    </xf>
    <xf numFmtId="0" fontId="2" fillId="0" borderId="14" xfId="0" applyFont="1" applyBorder="1" applyAlignment="1">
      <alignment horizontal="center" vertical="center"/>
    </xf>
    <xf numFmtId="0" fontId="4" fillId="0" borderId="13" xfId="63" applyFont="1" applyBorder="1" applyAlignment="1">
      <alignment horizontal="center" vertical="center"/>
      <protection/>
    </xf>
    <xf numFmtId="0" fontId="4" fillId="0" borderId="14" xfId="63" applyFont="1" applyBorder="1" applyAlignment="1">
      <alignment horizontal="center" vertical="center"/>
      <protection/>
    </xf>
    <xf numFmtId="0" fontId="2" fillId="0" borderId="14" xfId="0" applyFont="1" applyBorder="1" applyAlignment="1">
      <alignment vertical="center"/>
    </xf>
    <xf numFmtId="0" fontId="15" fillId="0" borderId="13" xfId="0" applyFont="1" applyBorder="1" applyAlignment="1">
      <alignment horizontal="center" vertical="center"/>
    </xf>
    <xf numFmtId="0" fontId="15" fillId="0" borderId="14" xfId="0" applyFont="1" applyBorder="1" applyAlignment="1">
      <alignment horizontal="center" vertical="center"/>
    </xf>
    <xf numFmtId="0" fontId="5" fillId="32" borderId="11" xfId="0" applyFont="1" applyFill="1" applyBorder="1" applyAlignment="1">
      <alignment horizontal="center" vertical="center"/>
    </xf>
    <xf numFmtId="0" fontId="5" fillId="32" borderId="12" xfId="0" applyFont="1" applyFill="1" applyBorder="1" applyAlignment="1">
      <alignment horizontal="center" vertical="center"/>
    </xf>
    <xf numFmtId="0" fontId="5" fillId="32" borderId="11" xfId="0" applyFont="1" applyFill="1" applyBorder="1" applyAlignment="1">
      <alignment horizontal="center"/>
    </xf>
    <xf numFmtId="0" fontId="5" fillId="32" borderId="16" xfId="0" applyFont="1" applyFill="1" applyBorder="1" applyAlignment="1">
      <alignment horizontal="center"/>
    </xf>
    <xf numFmtId="0" fontId="5" fillId="32" borderId="12" xfId="0" applyFont="1" applyFill="1" applyBorder="1" applyAlignment="1">
      <alignment horizontal="center"/>
    </xf>
    <xf numFmtId="0" fontId="12" fillId="34" borderId="0" xfId="0" applyFont="1" applyFill="1" applyAlignment="1">
      <alignment horizontal="center"/>
    </xf>
    <xf numFmtId="0" fontId="4" fillId="32" borderId="11" xfId="63" applyFont="1" applyFill="1" applyBorder="1" applyAlignment="1">
      <alignment horizontal="center" vertical="top" wrapText="1"/>
      <protection/>
    </xf>
    <xf numFmtId="0" fontId="4" fillId="32" borderId="16" xfId="63" applyFont="1" applyFill="1" applyBorder="1" applyAlignment="1">
      <alignment horizontal="center" vertical="top" wrapText="1"/>
      <protection/>
    </xf>
    <xf numFmtId="0" fontId="4" fillId="32" borderId="25" xfId="63" applyFont="1" applyFill="1" applyBorder="1" applyAlignment="1">
      <alignment horizontal="center" vertical="top" wrapText="1"/>
      <protection/>
    </xf>
    <xf numFmtId="0" fontId="4" fillId="32" borderId="26" xfId="63" applyFont="1" applyFill="1" applyBorder="1" applyAlignment="1">
      <alignment horizontal="center" vertical="top" wrapText="1"/>
      <protection/>
    </xf>
    <xf numFmtId="0" fontId="6" fillId="32" borderId="13" xfId="0" applyFont="1" applyFill="1" applyBorder="1" applyAlignment="1">
      <alignment horizontal="center" vertical="center" wrapText="1"/>
    </xf>
    <xf numFmtId="0" fontId="6" fillId="32" borderId="14" xfId="0" applyFont="1" applyFill="1" applyBorder="1" applyAlignment="1">
      <alignment horizontal="center" vertical="center" wrapText="1"/>
    </xf>
    <xf numFmtId="0" fontId="34" fillId="0" borderId="10" xfId="63" applyFont="1" applyBorder="1" applyAlignment="1">
      <alignment horizontal="center" wrapText="1"/>
      <protection/>
    </xf>
    <xf numFmtId="0" fontId="28" fillId="0" borderId="10" xfId="0" applyFont="1" applyBorder="1" applyAlignment="1">
      <alignment horizontal="center" vertical="center"/>
    </xf>
    <xf numFmtId="0" fontId="22" fillId="32" borderId="11" xfId="63" applyFont="1" applyFill="1" applyBorder="1" applyAlignment="1">
      <alignment horizontal="center" vertical="center"/>
      <protection/>
    </xf>
    <xf numFmtId="0" fontId="22" fillId="32" borderId="12" xfId="63" applyFont="1" applyFill="1" applyBorder="1" applyAlignment="1">
      <alignment horizontal="center" vertical="center"/>
      <protection/>
    </xf>
    <xf numFmtId="0" fontId="27" fillId="0" borderId="0" xfId="0" applyFont="1" applyAlignment="1">
      <alignment horizontal="center" vertical="center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  <cellStyle name="ปกติ 2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X127"/>
  <sheetViews>
    <sheetView zoomScale="90" zoomScaleNormal="90" zoomScaleSheetLayoutView="100" zoomScalePageLayoutView="0" workbookViewId="0" topLeftCell="A1">
      <pane xSplit="9" ySplit="5" topLeftCell="J6" activePane="bottomRight" state="frozen"/>
      <selection pane="topLeft" activeCell="A1" sqref="A1"/>
      <selection pane="topRight" activeCell="I1" sqref="I1"/>
      <selection pane="bottomLeft" activeCell="A5" sqref="A5"/>
      <selection pane="bottomRight" activeCell="A2" sqref="A2:L2"/>
    </sheetView>
  </sheetViews>
  <sheetFormatPr defaultColWidth="9.00390625" defaultRowHeight="14.25"/>
  <cols>
    <col min="1" max="1" width="4.00390625" style="62" customWidth="1"/>
    <col min="2" max="2" width="6.375" style="62" customWidth="1"/>
    <col min="3" max="3" width="8.875" style="60" customWidth="1"/>
    <col min="4" max="4" width="7.75390625" style="63" customWidth="1"/>
    <col min="5" max="5" width="8.625" style="62" customWidth="1"/>
    <col min="6" max="6" width="13.875" style="62" customWidth="1"/>
    <col min="7" max="7" width="7.75390625" style="62" customWidth="1"/>
    <col min="8" max="8" width="5.625" style="63" customWidth="1"/>
    <col min="9" max="9" width="10.125" style="62" customWidth="1"/>
    <col min="10" max="10" width="4.875" style="62" customWidth="1"/>
    <col min="11" max="11" width="6.125" style="62" customWidth="1"/>
    <col min="12" max="12" width="8.375" style="62" customWidth="1"/>
    <col min="13" max="13" width="4.00390625" style="62" customWidth="1"/>
    <col min="14" max="14" width="4.50390625" style="62" customWidth="1"/>
    <col min="15" max="15" width="9.00390625" style="62" customWidth="1"/>
    <col min="16" max="16" width="7.625" style="62" customWidth="1"/>
    <col min="17" max="17" width="6.25390625" style="62" customWidth="1"/>
    <col min="18" max="18" width="6.00390625" style="62" customWidth="1"/>
    <col min="19" max="19" width="6.375" style="62" customWidth="1"/>
    <col min="20" max="20" width="7.00390625" style="62" customWidth="1"/>
    <col min="21" max="21" width="9.625" style="62" customWidth="1"/>
    <col min="22" max="22" width="6.75390625" style="62" customWidth="1"/>
    <col min="23" max="23" width="8.25390625" style="62" customWidth="1"/>
    <col min="24" max="24" width="9.875" style="62" customWidth="1"/>
    <col min="25" max="16384" width="9.00390625" style="62" customWidth="1"/>
  </cols>
  <sheetData>
    <row r="1" spans="1:12" ht="21">
      <c r="A1" s="209" t="s">
        <v>94</v>
      </c>
      <c r="B1" s="209"/>
      <c r="C1" s="209"/>
      <c r="D1" s="209"/>
      <c r="E1" s="209"/>
      <c r="F1" s="209"/>
      <c r="G1" s="209"/>
      <c r="H1" s="209"/>
      <c r="I1" s="209"/>
      <c r="J1" s="209"/>
      <c r="K1" s="209"/>
      <c r="L1" s="209"/>
    </row>
    <row r="2" spans="1:12" s="29" customFormat="1" ht="26.25" customHeight="1">
      <c r="A2" s="190" t="s">
        <v>162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</row>
    <row r="3" spans="1:12" s="30" customFormat="1" ht="20.25" customHeight="1">
      <c r="A3" s="203" t="s">
        <v>37</v>
      </c>
      <c r="B3" s="205"/>
      <c r="C3" s="204"/>
      <c r="D3" s="199" t="s">
        <v>2</v>
      </c>
      <c r="E3" s="200"/>
      <c r="F3" s="200"/>
      <c r="G3" s="200"/>
      <c r="H3" s="200"/>
      <c r="I3" s="200"/>
      <c r="J3" s="201"/>
      <c r="K3" s="201"/>
      <c r="L3" s="202"/>
    </row>
    <row r="4" spans="1:15" s="34" customFormat="1" ht="21.75" customHeight="1">
      <c r="A4" s="206" t="s">
        <v>38</v>
      </c>
      <c r="B4" s="207"/>
      <c r="C4" s="208"/>
      <c r="D4" s="31">
        <v>1.1</v>
      </c>
      <c r="E4" s="31">
        <v>1.2</v>
      </c>
      <c r="F4" s="31">
        <v>1.3</v>
      </c>
      <c r="G4" s="31">
        <v>1.4</v>
      </c>
      <c r="H4" s="31">
        <v>1.5</v>
      </c>
      <c r="I4" s="32">
        <v>1.6</v>
      </c>
      <c r="J4" s="94"/>
      <c r="K4" s="95"/>
      <c r="L4" s="191" t="s">
        <v>44</v>
      </c>
      <c r="O4" s="57"/>
    </row>
    <row r="5" spans="1:21" s="39" customFormat="1" ht="107.25" customHeight="1">
      <c r="A5" s="31" t="s">
        <v>67</v>
      </c>
      <c r="B5" s="203" t="s">
        <v>1</v>
      </c>
      <c r="C5" s="204"/>
      <c r="D5" s="35" t="s">
        <v>3</v>
      </c>
      <c r="E5" s="35" t="s">
        <v>4</v>
      </c>
      <c r="F5" s="35" t="s">
        <v>5</v>
      </c>
      <c r="G5" s="35" t="s">
        <v>6</v>
      </c>
      <c r="H5" s="35" t="s">
        <v>7</v>
      </c>
      <c r="I5" s="35" t="s">
        <v>8</v>
      </c>
      <c r="J5" s="96" t="s">
        <v>27</v>
      </c>
      <c r="K5" s="97" t="s">
        <v>43</v>
      </c>
      <c r="L5" s="192"/>
      <c r="N5" s="64" t="s">
        <v>78</v>
      </c>
      <c r="O5" s="40"/>
      <c r="P5" s="41"/>
      <c r="Q5" s="41"/>
      <c r="R5" s="41"/>
      <c r="S5" s="41"/>
      <c r="T5" s="41"/>
      <c r="U5" s="41"/>
    </row>
    <row r="6" spans="1:24" s="66" customFormat="1" ht="15.75" customHeight="1">
      <c r="A6" s="50">
        <v>1</v>
      </c>
      <c r="B6" s="185" t="s">
        <v>96</v>
      </c>
      <c r="C6" s="186" t="s">
        <v>97</v>
      </c>
      <c r="D6" s="50">
        <v>0</v>
      </c>
      <c r="E6" s="50">
        <v>0</v>
      </c>
      <c r="F6" s="50">
        <v>0</v>
      </c>
      <c r="G6" s="50">
        <v>0</v>
      </c>
      <c r="H6" s="50">
        <v>0</v>
      </c>
      <c r="I6" s="50">
        <v>0</v>
      </c>
      <c r="J6" s="88">
        <f>SUM(D6:I6)</f>
        <v>0</v>
      </c>
      <c r="K6" s="89">
        <f>J6/6</f>
        <v>0</v>
      </c>
      <c r="L6" s="90" t="str">
        <f aca="true" t="shared" si="0" ref="L6:L29">IF(A6="","",IF(OR(D6=1,E6=1,F6=1,G6=1,H6=1,I6=1,K6&lt;2),"1",IF(K6&gt;=4.5,"5",IF(K6&gt;=3.5,"4",IF(K6&gt;=2.5,"3",IF(K6&gt;=2,"2"))))))</f>
        <v>1</v>
      </c>
      <c r="N6" s="77"/>
      <c r="O6" s="78" t="s">
        <v>28</v>
      </c>
      <c r="P6" s="79" t="s">
        <v>62</v>
      </c>
      <c r="Q6" s="79" t="s">
        <v>73</v>
      </c>
      <c r="R6" s="80" t="s">
        <v>74</v>
      </c>
      <c r="S6" s="80" t="s">
        <v>65</v>
      </c>
      <c r="T6" s="81" t="s">
        <v>66</v>
      </c>
      <c r="U6" s="82" t="s">
        <v>42</v>
      </c>
      <c r="V6" s="55" t="s">
        <v>30</v>
      </c>
      <c r="W6" s="55" t="s">
        <v>31</v>
      </c>
      <c r="X6" s="83" t="s">
        <v>28</v>
      </c>
    </row>
    <row r="7" spans="1:24" s="66" customFormat="1" ht="15.75" customHeight="1">
      <c r="A7" s="50">
        <v>2</v>
      </c>
      <c r="B7" s="181" t="s">
        <v>98</v>
      </c>
      <c r="C7" s="182" t="s">
        <v>99</v>
      </c>
      <c r="D7" s="50">
        <v>0</v>
      </c>
      <c r="E7" s="50">
        <v>0</v>
      </c>
      <c r="F7" s="50">
        <v>0</v>
      </c>
      <c r="G7" s="50">
        <v>0</v>
      </c>
      <c r="H7" s="50">
        <v>0</v>
      </c>
      <c r="I7" s="50">
        <v>0</v>
      </c>
      <c r="J7" s="88">
        <f aca="true" t="shared" si="1" ref="J7:J23">SUM(D7:I7)</f>
        <v>0</v>
      </c>
      <c r="K7" s="89">
        <f aca="true" t="shared" si="2" ref="K7:K47">J7/6</f>
        <v>0</v>
      </c>
      <c r="L7" s="90" t="str">
        <f t="shared" si="0"/>
        <v>1</v>
      </c>
      <c r="N7" s="193">
        <v>1.1</v>
      </c>
      <c r="O7" s="52" t="s">
        <v>39</v>
      </c>
      <c r="P7" s="55">
        <f>COUNTIF($D$6:$D$48,1)</f>
        <v>0</v>
      </c>
      <c r="Q7" s="55">
        <f>COUNTIF($D$6:$D$48,2)</f>
        <v>0</v>
      </c>
      <c r="R7" s="55">
        <f>COUNTIF($D$6:$D$48,3)</f>
        <v>0</v>
      </c>
      <c r="S7" s="55">
        <f>COUNTIF($D$6:$D$48,4)</f>
        <v>0</v>
      </c>
      <c r="T7" s="55">
        <f>COUNTIF($D$6:$D$48,5)</f>
        <v>0</v>
      </c>
      <c r="U7" s="79">
        <f>SUM(R7:T7)</f>
        <v>0</v>
      </c>
      <c r="V7" s="197">
        <v>0.5</v>
      </c>
      <c r="W7" s="197">
        <f>ROUND(U8*V7/100,2)</f>
        <v>0</v>
      </c>
      <c r="X7" s="195" t="str">
        <f>IF(W7&gt;=0.45,"5",IF(W7&gt;=0.38,"4",IF(W7&gt;=0.3,"3",IF(W7&gt;=0.25,"2",IF(W7&lt;0.25,"1")))))</f>
        <v>1</v>
      </c>
    </row>
    <row r="8" spans="1:24" s="66" customFormat="1" ht="15.75" customHeight="1">
      <c r="A8" s="50">
        <v>3</v>
      </c>
      <c r="B8" s="181" t="s">
        <v>100</v>
      </c>
      <c r="C8" s="182" t="s">
        <v>101</v>
      </c>
      <c r="D8" s="50">
        <v>0</v>
      </c>
      <c r="E8" s="50">
        <v>0</v>
      </c>
      <c r="F8" s="50">
        <v>0</v>
      </c>
      <c r="G8" s="50">
        <v>0</v>
      </c>
      <c r="H8" s="50">
        <v>0</v>
      </c>
      <c r="I8" s="50">
        <v>0</v>
      </c>
      <c r="J8" s="88">
        <f t="shared" si="1"/>
        <v>0</v>
      </c>
      <c r="K8" s="89">
        <f t="shared" si="2"/>
        <v>0</v>
      </c>
      <c r="L8" s="90" t="str">
        <f t="shared" si="0"/>
        <v>1</v>
      </c>
      <c r="N8" s="194"/>
      <c r="O8" s="52" t="s">
        <v>40</v>
      </c>
      <c r="P8" s="82">
        <f aca="true" t="shared" si="3" ref="P8:U8">ROUND(P7*100/MAX($A$6:$A$48),2)</f>
        <v>0</v>
      </c>
      <c r="Q8" s="82">
        <f t="shared" si="3"/>
        <v>0</v>
      </c>
      <c r="R8" s="82">
        <f t="shared" si="3"/>
        <v>0</v>
      </c>
      <c r="S8" s="82">
        <f t="shared" si="3"/>
        <v>0</v>
      </c>
      <c r="T8" s="82">
        <f t="shared" si="3"/>
        <v>0</v>
      </c>
      <c r="U8" s="82">
        <f t="shared" si="3"/>
        <v>0</v>
      </c>
      <c r="V8" s="198"/>
      <c r="W8" s="198"/>
      <c r="X8" s="196" t="str">
        <f aca="true" t="shared" si="4" ref="X8:X18">IF(X5&gt;=90,"5",IF(X5&gt;=75,"4",IF(X5&gt;=60,"3",IF(X5&gt;=50,"2",IF(X5&lt;50,"1")))))</f>
        <v>1</v>
      </c>
    </row>
    <row r="9" spans="1:24" s="66" customFormat="1" ht="15.75" customHeight="1">
      <c r="A9" s="50">
        <v>4</v>
      </c>
      <c r="B9" s="181" t="s">
        <v>102</v>
      </c>
      <c r="C9" s="182" t="s">
        <v>103</v>
      </c>
      <c r="D9" s="50">
        <v>0</v>
      </c>
      <c r="E9" s="50">
        <v>0</v>
      </c>
      <c r="F9" s="50">
        <v>0</v>
      </c>
      <c r="G9" s="50">
        <v>0</v>
      </c>
      <c r="H9" s="50">
        <v>0</v>
      </c>
      <c r="I9" s="50">
        <v>0</v>
      </c>
      <c r="J9" s="88">
        <f t="shared" si="1"/>
        <v>0</v>
      </c>
      <c r="K9" s="89">
        <f t="shared" si="2"/>
        <v>0</v>
      </c>
      <c r="L9" s="90" t="str">
        <f t="shared" si="0"/>
        <v>1</v>
      </c>
      <c r="N9" s="193">
        <v>1.2</v>
      </c>
      <c r="O9" s="52" t="s">
        <v>39</v>
      </c>
      <c r="P9" s="79">
        <f>COUNTIF($E$6:$E$48,1)</f>
        <v>0</v>
      </c>
      <c r="Q9" s="79">
        <f>COUNTIF($E$6:$E$48,2)</f>
        <v>0</v>
      </c>
      <c r="R9" s="79">
        <f>COUNTIF($E$6:$E$48,3)</f>
        <v>0</v>
      </c>
      <c r="S9" s="79">
        <f>COUNTIF($E$6:$E$48,4)</f>
        <v>0</v>
      </c>
      <c r="T9" s="86">
        <f>COUNTIF($E$6:$E$48,5)</f>
        <v>0</v>
      </c>
      <c r="U9" s="79">
        <f>SUM(R9:T9)</f>
        <v>0</v>
      </c>
      <c r="V9" s="197">
        <v>0.5</v>
      </c>
      <c r="W9" s="197">
        <f>ROUND(U10*V9/100,2)</f>
        <v>0</v>
      </c>
      <c r="X9" s="195" t="str">
        <f>IF(W9&gt;=0.45,"5",IF(W9&gt;=0.38,"4",IF(W9&gt;=0.3,"3",IF(W9&gt;=0.25,"2",IF(W9&lt;0.25,"1")))))</f>
        <v>1</v>
      </c>
    </row>
    <row r="10" spans="1:24" s="66" customFormat="1" ht="15.75" customHeight="1">
      <c r="A10" s="50">
        <v>5</v>
      </c>
      <c r="B10" s="183" t="s">
        <v>104</v>
      </c>
      <c r="C10" s="184" t="s">
        <v>105</v>
      </c>
      <c r="D10" s="50">
        <v>0</v>
      </c>
      <c r="E10" s="50">
        <v>0</v>
      </c>
      <c r="F10" s="50">
        <v>0</v>
      </c>
      <c r="G10" s="50">
        <v>0</v>
      </c>
      <c r="H10" s="50">
        <v>0</v>
      </c>
      <c r="I10" s="50">
        <v>0</v>
      </c>
      <c r="J10" s="88">
        <f t="shared" si="1"/>
        <v>0</v>
      </c>
      <c r="K10" s="89">
        <f t="shared" si="2"/>
        <v>0</v>
      </c>
      <c r="L10" s="90" t="str">
        <f t="shared" si="0"/>
        <v>1</v>
      </c>
      <c r="N10" s="194"/>
      <c r="O10" s="52" t="s">
        <v>40</v>
      </c>
      <c r="P10" s="82">
        <f aca="true" t="shared" si="5" ref="P10:U10">ROUND(P9*100/MAX($A$6:$A$48),2)</f>
        <v>0</v>
      </c>
      <c r="Q10" s="82">
        <f t="shared" si="5"/>
        <v>0</v>
      </c>
      <c r="R10" s="82">
        <f t="shared" si="5"/>
        <v>0</v>
      </c>
      <c r="S10" s="82">
        <f t="shared" si="5"/>
        <v>0</v>
      </c>
      <c r="T10" s="87">
        <f t="shared" si="5"/>
        <v>0</v>
      </c>
      <c r="U10" s="82">
        <f t="shared" si="5"/>
        <v>0</v>
      </c>
      <c r="V10" s="198"/>
      <c r="W10" s="198"/>
      <c r="X10" s="196" t="str">
        <f t="shared" si="4"/>
        <v>5</v>
      </c>
    </row>
    <row r="11" spans="1:24" s="66" customFormat="1" ht="15.75" customHeight="1">
      <c r="A11" s="50">
        <v>6</v>
      </c>
      <c r="B11" s="185" t="s">
        <v>106</v>
      </c>
      <c r="C11" s="186" t="s">
        <v>107</v>
      </c>
      <c r="D11" s="50">
        <v>0</v>
      </c>
      <c r="E11" s="50">
        <v>0</v>
      </c>
      <c r="F11" s="50">
        <v>0</v>
      </c>
      <c r="G11" s="50">
        <v>0</v>
      </c>
      <c r="H11" s="50">
        <v>0</v>
      </c>
      <c r="I11" s="50">
        <v>0</v>
      </c>
      <c r="J11" s="88">
        <f t="shared" si="1"/>
        <v>0</v>
      </c>
      <c r="K11" s="89">
        <f t="shared" si="2"/>
        <v>0</v>
      </c>
      <c r="L11" s="90" t="str">
        <f t="shared" si="0"/>
        <v>1</v>
      </c>
      <c r="N11" s="193">
        <v>1.3</v>
      </c>
      <c r="O11" s="52" t="s">
        <v>39</v>
      </c>
      <c r="P11" s="79">
        <f>COUNTIF($F$6:$F$48,1)</f>
        <v>0</v>
      </c>
      <c r="Q11" s="79">
        <f>COUNTIF($F$6:$F$48,2)</f>
        <v>0</v>
      </c>
      <c r="R11" s="79">
        <f>COUNTIF($F$6:$F$48,3)</f>
        <v>0</v>
      </c>
      <c r="S11" s="79">
        <f>COUNTIF($F$6:$F$48,4)</f>
        <v>0</v>
      </c>
      <c r="T11" s="86">
        <f>COUNTIF($F$6:$F$48,5)</f>
        <v>0</v>
      </c>
      <c r="U11" s="79">
        <f>SUM(R11:T11)</f>
        <v>0</v>
      </c>
      <c r="V11" s="197">
        <v>1</v>
      </c>
      <c r="W11" s="197">
        <f>ROUND(U12*V11/100,2)</f>
        <v>0</v>
      </c>
      <c r="X11" s="195" t="str">
        <f>IF(W11&gt;=0.9,"5",IF(W11&gt;=0.75,"4",IF(W11&gt;=0.6,"3",IF(W11&gt;=0.5,"2",IF(W11&lt;0.5,"1")))))</f>
        <v>1</v>
      </c>
    </row>
    <row r="12" spans="1:24" s="66" customFormat="1" ht="15.75" customHeight="1">
      <c r="A12" s="50">
        <v>7</v>
      </c>
      <c r="B12" s="181" t="s">
        <v>108</v>
      </c>
      <c r="C12" s="182" t="s">
        <v>109</v>
      </c>
      <c r="D12" s="50">
        <v>0</v>
      </c>
      <c r="E12" s="50">
        <v>0</v>
      </c>
      <c r="F12" s="50">
        <v>0</v>
      </c>
      <c r="G12" s="50">
        <v>0</v>
      </c>
      <c r="H12" s="50">
        <v>0</v>
      </c>
      <c r="I12" s="50">
        <v>0</v>
      </c>
      <c r="J12" s="88">
        <f t="shared" si="1"/>
        <v>0</v>
      </c>
      <c r="K12" s="89">
        <f t="shared" si="2"/>
        <v>0</v>
      </c>
      <c r="L12" s="90" t="str">
        <f t="shared" si="0"/>
        <v>1</v>
      </c>
      <c r="N12" s="194"/>
      <c r="O12" s="52" t="s">
        <v>40</v>
      </c>
      <c r="P12" s="82">
        <f aca="true" t="shared" si="6" ref="P12:U12">ROUND(P11*100/MAX($A$6:$A$48),2)</f>
        <v>0</v>
      </c>
      <c r="Q12" s="82">
        <f t="shared" si="6"/>
        <v>0</v>
      </c>
      <c r="R12" s="82">
        <f t="shared" si="6"/>
        <v>0</v>
      </c>
      <c r="S12" s="82">
        <f t="shared" si="6"/>
        <v>0</v>
      </c>
      <c r="T12" s="87">
        <f t="shared" si="6"/>
        <v>0</v>
      </c>
      <c r="U12" s="82">
        <f t="shared" si="6"/>
        <v>0</v>
      </c>
      <c r="V12" s="198"/>
      <c r="W12" s="198"/>
      <c r="X12" s="196" t="str">
        <f t="shared" si="4"/>
        <v>5</v>
      </c>
    </row>
    <row r="13" spans="1:24" s="66" customFormat="1" ht="15.75" customHeight="1">
      <c r="A13" s="50">
        <v>8</v>
      </c>
      <c r="B13" s="181" t="s">
        <v>110</v>
      </c>
      <c r="C13" s="182" t="s">
        <v>111</v>
      </c>
      <c r="D13" s="50">
        <v>0</v>
      </c>
      <c r="E13" s="50">
        <v>0</v>
      </c>
      <c r="F13" s="50">
        <v>0</v>
      </c>
      <c r="G13" s="50">
        <v>0</v>
      </c>
      <c r="H13" s="50">
        <v>0</v>
      </c>
      <c r="I13" s="50">
        <v>0</v>
      </c>
      <c r="J13" s="88">
        <f t="shared" si="1"/>
        <v>0</v>
      </c>
      <c r="K13" s="89">
        <f t="shared" si="2"/>
        <v>0</v>
      </c>
      <c r="L13" s="90" t="str">
        <f t="shared" si="0"/>
        <v>1</v>
      </c>
      <c r="N13" s="193">
        <v>1.4</v>
      </c>
      <c r="O13" s="52" t="s">
        <v>39</v>
      </c>
      <c r="P13" s="79">
        <f>COUNTIF($G$6:$G$48,1)</f>
        <v>0</v>
      </c>
      <c r="Q13" s="79">
        <f>COUNTIF($G$6:$G$48,2)</f>
        <v>0</v>
      </c>
      <c r="R13" s="79">
        <f>COUNTIF($G$6:$G$48,3)</f>
        <v>0</v>
      </c>
      <c r="S13" s="79">
        <f>COUNTIF($G$6:$G$48,4)</f>
        <v>0</v>
      </c>
      <c r="T13" s="86">
        <f>COUNTIF($G$6:$G$48,5)</f>
        <v>0</v>
      </c>
      <c r="U13" s="79">
        <f>SUM(R13:T13)</f>
        <v>0</v>
      </c>
      <c r="V13" s="197">
        <v>1</v>
      </c>
      <c r="W13" s="197">
        <f>ROUND(U14*V13/100,2)</f>
        <v>0</v>
      </c>
      <c r="X13" s="195" t="str">
        <f>IF(W13&gt;=0.9,"5",IF(W13&gt;=0.75,"4",IF(W13&gt;=0.6,"3",IF(W13&gt;=0.5,"2",IF(W13&lt;0.5,"1")))))</f>
        <v>1</v>
      </c>
    </row>
    <row r="14" spans="1:24" s="66" customFormat="1" ht="15.75" customHeight="1">
      <c r="A14" s="50">
        <v>9</v>
      </c>
      <c r="B14" s="183" t="s">
        <v>112</v>
      </c>
      <c r="C14" s="184" t="s">
        <v>113</v>
      </c>
      <c r="D14" s="50">
        <v>0</v>
      </c>
      <c r="E14" s="50">
        <v>0</v>
      </c>
      <c r="F14" s="50">
        <v>0</v>
      </c>
      <c r="G14" s="50">
        <v>0</v>
      </c>
      <c r="H14" s="50">
        <v>0</v>
      </c>
      <c r="I14" s="50">
        <v>0</v>
      </c>
      <c r="J14" s="88">
        <f t="shared" si="1"/>
        <v>0</v>
      </c>
      <c r="K14" s="89">
        <f t="shared" si="2"/>
        <v>0</v>
      </c>
      <c r="L14" s="90" t="str">
        <f t="shared" si="0"/>
        <v>1</v>
      </c>
      <c r="N14" s="194"/>
      <c r="O14" s="52" t="s">
        <v>40</v>
      </c>
      <c r="P14" s="82">
        <f aca="true" t="shared" si="7" ref="P14:U14">ROUND(P13*100/MAX($A$6:$A$48),2)</f>
        <v>0</v>
      </c>
      <c r="Q14" s="82">
        <f t="shared" si="7"/>
        <v>0</v>
      </c>
      <c r="R14" s="82">
        <f t="shared" si="7"/>
        <v>0</v>
      </c>
      <c r="S14" s="82">
        <f t="shared" si="7"/>
        <v>0</v>
      </c>
      <c r="T14" s="87">
        <f t="shared" si="7"/>
        <v>0</v>
      </c>
      <c r="U14" s="82">
        <f t="shared" si="7"/>
        <v>0</v>
      </c>
      <c r="V14" s="198"/>
      <c r="W14" s="198"/>
      <c r="X14" s="196" t="str">
        <f t="shared" si="4"/>
        <v>5</v>
      </c>
    </row>
    <row r="15" spans="1:24" s="66" customFormat="1" ht="15.75" customHeight="1">
      <c r="A15" s="50">
        <v>10</v>
      </c>
      <c r="B15" s="185" t="s">
        <v>114</v>
      </c>
      <c r="C15" s="186" t="s">
        <v>115</v>
      </c>
      <c r="D15" s="50">
        <v>0</v>
      </c>
      <c r="E15" s="50">
        <v>0</v>
      </c>
      <c r="F15" s="50">
        <v>0</v>
      </c>
      <c r="G15" s="50">
        <v>0</v>
      </c>
      <c r="H15" s="50">
        <v>0</v>
      </c>
      <c r="I15" s="50">
        <v>0</v>
      </c>
      <c r="J15" s="88">
        <f t="shared" si="1"/>
        <v>0</v>
      </c>
      <c r="K15" s="89">
        <f t="shared" si="2"/>
        <v>0</v>
      </c>
      <c r="L15" s="90" t="str">
        <f t="shared" si="0"/>
        <v>1</v>
      </c>
      <c r="N15" s="193">
        <v>1.5</v>
      </c>
      <c r="O15" s="52" t="s">
        <v>39</v>
      </c>
      <c r="P15" s="79">
        <f>COUNTIF($H$6:$H$48,1)</f>
        <v>0</v>
      </c>
      <c r="Q15" s="79">
        <f>COUNTIF($H$6:$H$48,2)</f>
        <v>0</v>
      </c>
      <c r="R15" s="79">
        <f>COUNTIF($H$6:$H$48,3)</f>
        <v>0</v>
      </c>
      <c r="S15" s="79">
        <f>COUNTIF($H$6:$H$48,4)</f>
        <v>0</v>
      </c>
      <c r="T15" s="86">
        <f>COUNTIF($H$6:$H$48,5)</f>
        <v>0</v>
      </c>
      <c r="U15" s="79">
        <f>SUM(R15:T15)</f>
        <v>0</v>
      </c>
      <c r="V15" s="197">
        <v>1</v>
      </c>
      <c r="W15" s="197">
        <f>ROUND(U16*V15/100,2)</f>
        <v>0</v>
      </c>
      <c r="X15" s="195" t="str">
        <f>IF(W15&gt;=0.9,"5",IF(W15&gt;=0.75,"4",IF(W15&gt;=0.6,"3",IF(W15&gt;=0.5,"2",IF(W15&lt;0.5,"1")))))</f>
        <v>1</v>
      </c>
    </row>
    <row r="16" spans="1:24" s="66" customFormat="1" ht="15.75" customHeight="1">
      <c r="A16" s="50">
        <v>11</v>
      </c>
      <c r="B16" s="181" t="s">
        <v>116</v>
      </c>
      <c r="C16" s="182" t="s">
        <v>117</v>
      </c>
      <c r="D16" s="50">
        <v>0</v>
      </c>
      <c r="E16" s="50">
        <v>0</v>
      </c>
      <c r="F16" s="50">
        <v>0</v>
      </c>
      <c r="G16" s="50">
        <v>0</v>
      </c>
      <c r="H16" s="50">
        <v>0</v>
      </c>
      <c r="I16" s="50">
        <v>0</v>
      </c>
      <c r="J16" s="88">
        <f t="shared" si="1"/>
        <v>0</v>
      </c>
      <c r="K16" s="89">
        <f t="shared" si="2"/>
        <v>0</v>
      </c>
      <c r="L16" s="90" t="str">
        <f t="shared" si="0"/>
        <v>1</v>
      </c>
      <c r="N16" s="194"/>
      <c r="O16" s="52" t="s">
        <v>40</v>
      </c>
      <c r="P16" s="82">
        <f aca="true" t="shared" si="8" ref="P16:U16">ROUND(P15*100/MAX($A$6:$A$48),2)</f>
        <v>0</v>
      </c>
      <c r="Q16" s="82">
        <f t="shared" si="8"/>
        <v>0</v>
      </c>
      <c r="R16" s="82">
        <f t="shared" si="8"/>
        <v>0</v>
      </c>
      <c r="S16" s="82">
        <f t="shared" si="8"/>
        <v>0</v>
      </c>
      <c r="T16" s="87">
        <f t="shared" si="8"/>
        <v>0</v>
      </c>
      <c r="U16" s="82">
        <f t="shared" si="8"/>
        <v>0</v>
      </c>
      <c r="V16" s="198"/>
      <c r="W16" s="198"/>
      <c r="X16" s="196" t="str">
        <f t="shared" si="4"/>
        <v>5</v>
      </c>
    </row>
    <row r="17" spans="1:24" s="66" customFormat="1" ht="15.75" customHeight="1">
      <c r="A17" s="50">
        <v>12</v>
      </c>
      <c r="B17" s="181" t="s">
        <v>118</v>
      </c>
      <c r="C17" s="182" t="s">
        <v>119</v>
      </c>
      <c r="D17" s="50">
        <v>0</v>
      </c>
      <c r="E17" s="50">
        <v>0</v>
      </c>
      <c r="F17" s="50">
        <v>0</v>
      </c>
      <c r="G17" s="50">
        <v>0</v>
      </c>
      <c r="H17" s="50">
        <v>0</v>
      </c>
      <c r="I17" s="50">
        <v>0</v>
      </c>
      <c r="J17" s="88">
        <f t="shared" si="1"/>
        <v>0</v>
      </c>
      <c r="K17" s="89">
        <f t="shared" si="2"/>
        <v>0</v>
      </c>
      <c r="L17" s="90" t="str">
        <f t="shared" si="0"/>
        <v>1</v>
      </c>
      <c r="N17" s="193">
        <v>1.6</v>
      </c>
      <c r="O17" s="52" t="s">
        <v>39</v>
      </c>
      <c r="P17" s="79">
        <f>COUNTIF($I$6:$I$48,1)</f>
        <v>0</v>
      </c>
      <c r="Q17" s="79">
        <f>COUNTIF($I$6:$I$48,2)</f>
        <v>0</v>
      </c>
      <c r="R17" s="79">
        <f>COUNTIF($I$6:$I$48,3)</f>
        <v>0</v>
      </c>
      <c r="S17" s="79">
        <f>COUNTIF($I$6:$I$48,4)</f>
        <v>0</v>
      </c>
      <c r="T17" s="86">
        <f>COUNTIF($I$6:$I$48,5)</f>
        <v>0</v>
      </c>
      <c r="U17" s="79">
        <f>SUM(R17:T17)</f>
        <v>0</v>
      </c>
      <c r="V17" s="197">
        <v>1</v>
      </c>
      <c r="W17" s="197">
        <f>ROUND(U18*V17/100,2)</f>
        <v>0</v>
      </c>
      <c r="X17" s="195" t="str">
        <f>IF(W17&gt;=0.9,"5",IF(W17&gt;=0.75,"4",IF(W17&gt;=0.6,"3",IF(W17&gt;=0.5,"2",IF(W17&lt;0.5,"1")))))</f>
        <v>1</v>
      </c>
    </row>
    <row r="18" spans="1:24" s="66" customFormat="1" ht="15.75" customHeight="1">
      <c r="A18" s="50">
        <v>13</v>
      </c>
      <c r="B18" s="181" t="s">
        <v>120</v>
      </c>
      <c r="C18" s="182" t="s">
        <v>121</v>
      </c>
      <c r="D18" s="50">
        <v>0</v>
      </c>
      <c r="E18" s="50">
        <v>0</v>
      </c>
      <c r="F18" s="50">
        <v>0</v>
      </c>
      <c r="G18" s="50">
        <v>0</v>
      </c>
      <c r="H18" s="50">
        <v>0</v>
      </c>
      <c r="I18" s="50">
        <v>0</v>
      </c>
      <c r="J18" s="88">
        <f t="shared" si="1"/>
        <v>0</v>
      </c>
      <c r="K18" s="89">
        <f t="shared" si="2"/>
        <v>0</v>
      </c>
      <c r="L18" s="90" t="str">
        <f t="shared" si="0"/>
        <v>1</v>
      </c>
      <c r="N18" s="194"/>
      <c r="O18" s="52" t="s">
        <v>40</v>
      </c>
      <c r="P18" s="82">
        <f aca="true" t="shared" si="9" ref="P18:U18">ROUND(P17*100/MAX($A$6:$A$48),2)</f>
        <v>0</v>
      </c>
      <c r="Q18" s="82">
        <f t="shared" si="9"/>
        <v>0</v>
      </c>
      <c r="R18" s="82">
        <f t="shared" si="9"/>
        <v>0</v>
      </c>
      <c r="S18" s="82">
        <f t="shared" si="9"/>
        <v>0</v>
      </c>
      <c r="T18" s="87">
        <f t="shared" si="9"/>
        <v>0</v>
      </c>
      <c r="U18" s="82">
        <f t="shared" si="9"/>
        <v>0</v>
      </c>
      <c r="V18" s="198"/>
      <c r="W18" s="198"/>
      <c r="X18" s="196" t="str">
        <f t="shared" si="4"/>
        <v>5</v>
      </c>
    </row>
    <row r="19" spans="1:24" s="66" customFormat="1" ht="15.75" customHeight="1">
      <c r="A19" s="50">
        <v>14</v>
      </c>
      <c r="B19" s="183" t="s">
        <v>122</v>
      </c>
      <c r="C19" s="184" t="s">
        <v>123</v>
      </c>
      <c r="D19" s="50">
        <v>0</v>
      </c>
      <c r="E19" s="50">
        <v>0</v>
      </c>
      <c r="F19" s="50">
        <v>0</v>
      </c>
      <c r="G19" s="50">
        <v>0</v>
      </c>
      <c r="H19" s="50">
        <v>0</v>
      </c>
      <c r="I19" s="50">
        <v>0</v>
      </c>
      <c r="J19" s="88">
        <f t="shared" si="1"/>
        <v>0</v>
      </c>
      <c r="K19" s="89">
        <f t="shared" si="2"/>
        <v>0</v>
      </c>
      <c r="L19" s="90" t="str">
        <f t="shared" si="0"/>
        <v>1</v>
      </c>
      <c r="N19" s="84" t="s">
        <v>49</v>
      </c>
      <c r="O19" s="52" t="s">
        <v>39</v>
      </c>
      <c r="P19" s="79">
        <f>COUNTIF($L$6:$L$48,1)</f>
        <v>43</v>
      </c>
      <c r="Q19" s="79">
        <f>COUNTIF($L$6:$L$48,2)</f>
        <v>0</v>
      </c>
      <c r="R19" s="79">
        <f>COUNTIF($L$6:$L$48,3)</f>
        <v>0</v>
      </c>
      <c r="S19" s="79">
        <f>COUNTIF($L$6:$L$48,4)</f>
        <v>0</v>
      </c>
      <c r="T19" s="79">
        <f>COUNTIF($L$6:$L$48,5)</f>
        <v>0</v>
      </c>
      <c r="U19" s="79">
        <f>SUM(R19:T19)</f>
        <v>0</v>
      </c>
      <c r="V19" s="197">
        <f>SUM(V7:V18)</f>
        <v>5</v>
      </c>
      <c r="W19" s="195">
        <f>SUM(W7:W18)</f>
        <v>0</v>
      </c>
      <c r="X19" s="195" t="str">
        <f>IF(W19&gt;=4.5,"5",IF(W19&gt;=3.75,"4",IF(W19&gt;=3,"3",IF(W19&gt;=2.5,"2",IF(W19&lt;2.5,"1")))))</f>
        <v>1</v>
      </c>
    </row>
    <row r="20" spans="1:24" s="66" customFormat="1" ht="15.75" customHeight="1">
      <c r="A20" s="50">
        <v>15</v>
      </c>
      <c r="B20" s="185" t="s">
        <v>124</v>
      </c>
      <c r="C20" s="186" t="s">
        <v>125</v>
      </c>
      <c r="D20" s="50">
        <v>0</v>
      </c>
      <c r="E20" s="50">
        <v>0</v>
      </c>
      <c r="F20" s="50">
        <v>0</v>
      </c>
      <c r="G20" s="50">
        <v>0</v>
      </c>
      <c r="H20" s="50">
        <v>0</v>
      </c>
      <c r="I20" s="50">
        <v>0</v>
      </c>
      <c r="J20" s="88">
        <f t="shared" si="1"/>
        <v>0</v>
      </c>
      <c r="K20" s="89">
        <f t="shared" si="2"/>
        <v>0</v>
      </c>
      <c r="L20" s="90" t="str">
        <f t="shared" si="0"/>
        <v>1</v>
      </c>
      <c r="N20" s="85" t="s">
        <v>50</v>
      </c>
      <c r="O20" s="52" t="s">
        <v>40</v>
      </c>
      <c r="P20" s="82">
        <f aca="true" t="shared" si="10" ref="P20:U20">ROUND(P19*100/MAX($A$6:$A$48),2)</f>
        <v>100</v>
      </c>
      <c r="Q20" s="82">
        <f t="shared" si="10"/>
        <v>0</v>
      </c>
      <c r="R20" s="82">
        <f t="shared" si="10"/>
        <v>0</v>
      </c>
      <c r="S20" s="82">
        <f t="shared" si="10"/>
        <v>0</v>
      </c>
      <c r="T20" s="87">
        <f t="shared" si="10"/>
        <v>0</v>
      </c>
      <c r="U20" s="82">
        <f t="shared" si="10"/>
        <v>0</v>
      </c>
      <c r="V20" s="198"/>
      <c r="W20" s="196"/>
      <c r="X20" s="196" t="e">
        <f>IF(#REF!&gt;=90,"5",IF(#REF!&gt;=75,"4",IF(#REF!&gt;=60,"3",IF(#REF!&gt;=50,"2",IF(#REF!&lt;50,"1")))))</f>
        <v>#REF!</v>
      </c>
    </row>
    <row r="21" spans="1:12" s="66" customFormat="1" ht="15.75" customHeight="1">
      <c r="A21" s="50">
        <v>16</v>
      </c>
      <c r="B21" s="181" t="s">
        <v>126</v>
      </c>
      <c r="C21" s="182" t="s">
        <v>127</v>
      </c>
      <c r="D21" s="50">
        <v>0</v>
      </c>
      <c r="E21" s="50">
        <v>0</v>
      </c>
      <c r="F21" s="50">
        <v>0</v>
      </c>
      <c r="G21" s="50">
        <v>0</v>
      </c>
      <c r="H21" s="50">
        <v>0</v>
      </c>
      <c r="I21" s="50">
        <v>0</v>
      </c>
      <c r="J21" s="88">
        <f t="shared" si="1"/>
        <v>0</v>
      </c>
      <c r="K21" s="89">
        <f t="shared" si="2"/>
        <v>0</v>
      </c>
      <c r="L21" s="90" t="str">
        <f t="shared" si="0"/>
        <v>1</v>
      </c>
    </row>
    <row r="22" spans="1:12" s="66" customFormat="1" ht="15.75" customHeight="1">
      <c r="A22" s="50">
        <v>17</v>
      </c>
      <c r="B22" s="181" t="s">
        <v>128</v>
      </c>
      <c r="C22" s="182" t="s">
        <v>129</v>
      </c>
      <c r="D22" s="50">
        <v>0</v>
      </c>
      <c r="E22" s="50">
        <v>0</v>
      </c>
      <c r="F22" s="50">
        <v>0</v>
      </c>
      <c r="G22" s="50">
        <v>0</v>
      </c>
      <c r="H22" s="50">
        <v>0</v>
      </c>
      <c r="I22" s="50">
        <v>0</v>
      </c>
      <c r="J22" s="88">
        <f t="shared" si="1"/>
        <v>0</v>
      </c>
      <c r="K22" s="89">
        <f t="shared" si="2"/>
        <v>0</v>
      </c>
      <c r="L22" s="90" t="str">
        <f t="shared" si="0"/>
        <v>1</v>
      </c>
    </row>
    <row r="23" spans="1:12" s="66" customFormat="1" ht="15.75" customHeight="1">
      <c r="A23" s="50">
        <v>18</v>
      </c>
      <c r="B23" s="181" t="s">
        <v>130</v>
      </c>
      <c r="C23" s="182" t="s">
        <v>131</v>
      </c>
      <c r="D23" s="50">
        <v>0</v>
      </c>
      <c r="E23" s="50">
        <v>0</v>
      </c>
      <c r="F23" s="50">
        <v>0</v>
      </c>
      <c r="G23" s="50">
        <v>0</v>
      </c>
      <c r="H23" s="50">
        <v>0</v>
      </c>
      <c r="I23" s="50">
        <v>0</v>
      </c>
      <c r="J23" s="88">
        <f t="shared" si="1"/>
        <v>0</v>
      </c>
      <c r="K23" s="89">
        <f t="shared" si="2"/>
        <v>0</v>
      </c>
      <c r="L23" s="90" t="str">
        <f t="shared" si="0"/>
        <v>1</v>
      </c>
    </row>
    <row r="24" spans="1:12" s="66" customFormat="1" ht="15.75" customHeight="1">
      <c r="A24" s="50">
        <v>19</v>
      </c>
      <c r="B24" s="183" t="s">
        <v>132</v>
      </c>
      <c r="C24" s="184" t="s">
        <v>133</v>
      </c>
      <c r="D24" s="50">
        <v>0</v>
      </c>
      <c r="E24" s="50">
        <v>0</v>
      </c>
      <c r="F24" s="50">
        <v>0</v>
      </c>
      <c r="G24" s="50">
        <v>0</v>
      </c>
      <c r="H24" s="50">
        <v>0</v>
      </c>
      <c r="I24" s="50">
        <v>0</v>
      </c>
      <c r="J24" s="88">
        <f aca="true" t="shared" si="11" ref="J24:J29">SUM(D24:I24)</f>
        <v>0</v>
      </c>
      <c r="K24" s="89">
        <f aca="true" t="shared" si="12" ref="K24:K29">J24/6</f>
        <v>0</v>
      </c>
      <c r="L24" s="90" t="str">
        <f t="shared" si="0"/>
        <v>1</v>
      </c>
    </row>
    <row r="25" spans="1:12" s="66" customFormat="1" ht="15.75" customHeight="1">
      <c r="A25" s="50">
        <v>20</v>
      </c>
      <c r="B25" s="185" t="s">
        <v>134</v>
      </c>
      <c r="C25" s="186" t="s">
        <v>135</v>
      </c>
      <c r="D25" s="50">
        <v>0</v>
      </c>
      <c r="E25" s="50">
        <v>0</v>
      </c>
      <c r="F25" s="50">
        <v>0</v>
      </c>
      <c r="G25" s="50">
        <v>0</v>
      </c>
      <c r="H25" s="50">
        <v>0</v>
      </c>
      <c r="I25" s="50">
        <v>0</v>
      </c>
      <c r="J25" s="88">
        <f t="shared" si="11"/>
        <v>0</v>
      </c>
      <c r="K25" s="89">
        <f t="shared" si="12"/>
        <v>0</v>
      </c>
      <c r="L25" s="90" t="str">
        <f t="shared" si="0"/>
        <v>1</v>
      </c>
    </row>
    <row r="26" spans="1:12" s="66" customFormat="1" ht="15.75" customHeight="1">
      <c r="A26" s="50">
        <v>21</v>
      </c>
      <c r="B26" s="181" t="s">
        <v>136</v>
      </c>
      <c r="C26" s="182" t="s">
        <v>137</v>
      </c>
      <c r="D26" s="50">
        <v>0</v>
      </c>
      <c r="E26" s="50">
        <v>0</v>
      </c>
      <c r="F26" s="50">
        <v>0</v>
      </c>
      <c r="G26" s="50">
        <v>0</v>
      </c>
      <c r="H26" s="50">
        <v>0</v>
      </c>
      <c r="I26" s="50">
        <v>0</v>
      </c>
      <c r="J26" s="88">
        <f t="shared" si="11"/>
        <v>0</v>
      </c>
      <c r="K26" s="89">
        <f t="shared" si="12"/>
        <v>0</v>
      </c>
      <c r="L26" s="90" t="str">
        <f t="shared" si="0"/>
        <v>1</v>
      </c>
    </row>
    <row r="27" spans="1:12" s="66" customFormat="1" ht="15.75" customHeight="1">
      <c r="A27" s="50">
        <v>22</v>
      </c>
      <c r="B27" s="181" t="s">
        <v>138</v>
      </c>
      <c r="C27" s="182" t="s">
        <v>139</v>
      </c>
      <c r="D27" s="50">
        <v>0</v>
      </c>
      <c r="E27" s="50">
        <v>0</v>
      </c>
      <c r="F27" s="50">
        <v>0</v>
      </c>
      <c r="G27" s="50">
        <v>0</v>
      </c>
      <c r="H27" s="50">
        <v>0</v>
      </c>
      <c r="I27" s="50">
        <v>0</v>
      </c>
      <c r="J27" s="88">
        <f t="shared" si="11"/>
        <v>0</v>
      </c>
      <c r="K27" s="89">
        <f t="shared" si="12"/>
        <v>0</v>
      </c>
      <c r="L27" s="90" t="str">
        <f t="shared" si="0"/>
        <v>1</v>
      </c>
    </row>
    <row r="28" spans="1:12" s="66" customFormat="1" ht="15.75" customHeight="1">
      <c r="A28" s="50">
        <v>23</v>
      </c>
      <c r="B28" s="181" t="s">
        <v>140</v>
      </c>
      <c r="C28" s="182" t="s">
        <v>141</v>
      </c>
      <c r="D28" s="50">
        <v>0</v>
      </c>
      <c r="E28" s="50">
        <v>0</v>
      </c>
      <c r="F28" s="50">
        <v>0</v>
      </c>
      <c r="G28" s="50">
        <v>0</v>
      </c>
      <c r="H28" s="50">
        <v>0</v>
      </c>
      <c r="I28" s="50">
        <v>0</v>
      </c>
      <c r="J28" s="88">
        <f t="shared" si="11"/>
        <v>0</v>
      </c>
      <c r="K28" s="89">
        <f t="shared" si="12"/>
        <v>0</v>
      </c>
      <c r="L28" s="90" t="str">
        <f t="shared" si="0"/>
        <v>1</v>
      </c>
    </row>
    <row r="29" spans="1:12" s="66" customFormat="1" ht="15.75" customHeight="1">
      <c r="A29" s="50">
        <v>24</v>
      </c>
      <c r="B29" s="183" t="s">
        <v>142</v>
      </c>
      <c r="C29" s="184" t="s">
        <v>143</v>
      </c>
      <c r="D29" s="50">
        <v>0</v>
      </c>
      <c r="E29" s="50">
        <v>0</v>
      </c>
      <c r="F29" s="50">
        <v>0</v>
      </c>
      <c r="G29" s="50">
        <v>0</v>
      </c>
      <c r="H29" s="50">
        <v>0</v>
      </c>
      <c r="I29" s="50">
        <v>0</v>
      </c>
      <c r="J29" s="88">
        <f t="shared" si="11"/>
        <v>0</v>
      </c>
      <c r="K29" s="89">
        <f t="shared" si="12"/>
        <v>0</v>
      </c>
      <c r="L29" s="90" t="str">
        <f t="shared" si="0"/>
        <v>1</v>
      </c>
    </row>
    <row r="30" spans="1:12" s="66" customFormat="1" ht="15.75" customHeight="1">
      <c r="A30" s="42">
        <v>25</v>
      </c>
      <c r="B30" s="185" t="s">
        <v>144</v>
      </c>
      <c r="C30" s="186" t="s">
        <v>145</v>
      </c>
      <c r="D30" s="50">
        <v>0</v>
      </c>
      <c r="E30" s="50">
        <v>0</v>
      </c>
      <c r="F30" s="50">
        <v>0</v>
      </c>
      <c r="G30" s="50">
        <v>0</v>
      </c>
      <c r="H30" s="50">
        <v>0</v>
      </c>
      <c r="I30" s="50">
        <v>0</v>
      </c>
      <c r="J30" s="88">
        <f aca="true" t="shared" si="13" ref="J30:J38">SUM(D30:I30)</f>
        <v>0</v>
      </c>
      <c r="K30" s="89">
        <f aca="true" t="shared" si="14" ref="K30:K38">J30/6</f>
        <v>0</v>
      </c>
      <c r="L30" s="90" t="str">
        <f aca="true" t="shared" si="15" ref="L30:L38">IF(A30="","",IF(OR(D30=1,E30=1,F30=1,G30=1,H30=1,I30=1,K30&lt;2),"1",IF(K30&gt;=4.5,"5",IF(K30&gt;=3.5,"4",IF(K30&gt;=2.5,"3",IF(K30&gt;=2,"2"))))))</f>
        <v>1</v>
      </c>
    </row>
    <row r="31" spans="1:12" s="66" customFormat="1" ht="15.75" customHeight="1">
      <c r="A31" s="42">
        <v>26</v>
      </c>
      <c r="B31" s="181" t="s">
        <v>146</v>
      </c>
      <c r="C31" s="182" t="s">
        <v>147</v>
      </c>
      <c r="D31" s="50">
        <v>0</v>
      </c>
      <c r="E31" s="50">
        <v>0</v>
      </c>
      <c r="F31" s="50">
        <v>0</v>
      </c>
      <c r="G31" s="50">
        <v>0</v>
      </c>
      <c r="H31" s="50">
        <v>0</v>
      </c>
      <c r="I31" s="50">
        <v>0</v>
      </c>
      <c r="J31" s="88">
        <f t="shared" si="13"/>
        <v>0</v>
      </c>
      <c r="K31" s="89">
        <f t="shared" si="14"/>
        <v>0</v>
      </c>
      <c r="L31" s="90" t="str">
        <f t="shared" si="15"/>
        <v>1</v>
      </c>
    </row>
    <row r="32" spans="1:12" s="66" customFormat="1" ht="15.75" customHeight="1">
      <c r="A32" s="42">
        <v>27</v>
      </c>
      <c r="B32" s="181" t="s">
        <v>148</v>
      </c>
      <c r="C32" s="182" t="s">
        <v>149</v>
      </c>
      <c r="D32" s="50">
        <v>0</v>
      </c>
      <c r="E32" s="50">
        <v>0</v>
      </c>
      <c r="F32" s="50">
        <v>0</v>
      </c>
      <c r="G32" s="50">
        <v>0</v>
      </c>
      <c r="H32" s="50">
        <v>0</v>
      </c>
      <c r="I32" s="50">
        <v>0</v>
      </c>
      <c r="J32" s="88">
        <f t="shared" si="13"/>
        <v>0</v>
      </c>
      <c r="K32" s="89">
        <f t="shared" si="14"/>
        <v>0</v>
      </c>
      <c r="L32" s="90" t="str">
        <f t="shared" si="15"/>
        <v>1</v>
      </c>
    </row>
    <row r="33" spans="1:12" s="66" customFormat="1" ht="15.75" customHeight="1">
      <c r="A33" s="42">
        <v>28</v>
      </c>
      <c r="B33" s="181" t="s">
        <v>150</v>
      </c>
      <c r="C33" s="182" t="s">
        <v>151</v>
      </c>
      <c r="D33" s="50">
        <v>0</v>
      </c>
      <c r="E33" s="50">
        <v>0</v>
      </c>
      <c r="F33" s="50">
        <v>0</v>
      </c>
      <c r="G33" s="50">
        <v>0</v>
      </c>
      <c r="H33" s="50">
        <v>0</v>
      </c>
      <c r="I33" s="50">
        <v>0</v>
      </c>
      <c r="J33" s="88">
        <f t="shared" si="13"/>
        <v>0</v>
      </c>
      <c r="K33" s="89">
        <f t="shared" si="14"/>
        <v>0</v>
      </c>
      <c r="L33" s="90" t="str">
        <f t="shared" si="15"/>
        <v>1</v>
      </c>
    </row>
    <row r="34" spans="1:12" s="66" customFormat="1" ht="15.75" customHeight="1">
      <c r="A34" s="42">
        <v>29</v>
      </c>
      <c r="B34" s="183" t="s">
        <v>152</v>
      </c>
      <c r="C34" s="184" t="s">
        <v>153</v>
      </c>
      <c r="D34" s="50">
        <v>0</v>
      </c>
      <c r="E34" s="50">
        <v>0</v>
      </c>
      <c r="F34" s="50">
        <v>0</v>
      </c>
      <c r="G34" s="50">
        <v>0</v>
      </c>
      <c r="H34" s="50">
        <v>0</v>
      </c>
      <c r="I34" s="50">
        <v>0</v>
      </c>
      <c r="J34" s="88">
        <f t="shared" si="13"/>
        <v>0</v>
      </c>
      <c r="K34" s="89">
        <f t="shared" si="14"/>
        <v>0</v>
      </c>
      <c r="L34" s="90" t="str">
        <f t="shared" si="15"/>
        <v>1</v>
      </c>
    </row>
    <row r="35" spans="1:12" s="66" customFormat="1" ht="15.75" customHeight="1">
      <c r="A35" s="42">
        <v>30</v>
      </c>
      <c r="B35" s="187" t="s">
        <v>154</v>
      </c>
      <c r="C35" s="188" t="s">
        <v>155</v>
      </c>
      <c r="D35" s="50">
        <v>0</v>
      </c>
      <c r="E35" s="50">
        <v>0</v>
      </c>
      <c r="F35" s="50">
        <v>0</v>
      </c>
      <c r="G35" s="50">
        <v>0</v>
      </c>
      <c r="H35" s="50">
        <v>0</v>
      </c>
      <c r="I35" s="50">
        <v>0</v>
      </c>
      <c r="J35" s="88">
        <f t="shared" si="13"/>
        <v>0</v>
      </c>
      <c r="K35" s="89">
        <f t="shared" si="14"/>
        <v>0</v>
      </c>
      <c r="L35" s="90" t="str">
        <f t="shared" si="15"/>
        <v>1</v>
      </c>
    </row>
    <row r="36" spans="1:12" s="66" customFormat="1" ht="15.75" customHeight="1">
      <c r="A36" s="42">
        <v>31</v>
      </c>
      <c r="B36" s="181" t="s">
        <v>156</v>
      </c>
      <c r="C36" s="182" t="s">
        <v>157</v>
      </c>
      <c r="D36" s="50">
        <v>0</v>
      </c>
      <c r="E36" s="50">
        <v>0</v>
      </c>
      <c r="F36" s="50">
        <v>0</v>
      </c>
      <c r="G36" s="50">
        <v>0</v>
      </c>
      <c r="H36" s="50">
        <v>0</v>
      </c>
      <c r="I36" s="50">
        <v>0</v>
      </c>
      <c r="J36" s="88">
        <f t="shared" si="13"/>
        <v>0</v>
      </c>
      <c r="K36" s="89">
        <f t="shared" si="14"/>
        <v>0</v>
      </c>
      <c r="L36" s="90" t="str">
        <f t="shared" si="15"/>
        <v>1</v>
      </c>
    </row>
    <row r="37" spans="1:12" s="66" customFormat="1" ht="15.75" customHeight="1">
      <c r="A37" s="42">
        <v>32</v>
      </c>
      <c r="B37" s="181" t="s">
        <v>158</v>
      </c>
      <c r="C37" s="182" t="s">
        <v>159</v>
      </c>
      <c r="D37" s="50">
        <v>0</v>
      </c>
      <c r="E37" s="50">
        <v>0</v>
      </c>
      <c r="F37" s="50">
        <v>0</v>
      </c>
      <c r="G37" s="50">
        <v>0</v>
      </c>
      <c r="H37" s="50">
        <v>0</v>
      </c>
      <c r="I37" s="50">
        <v>0</v>
      </c>
      <c r="J37" s="88">
        <f t="shared" si="13"/>
        <v>0</v>
      </c>
      <c r="K37" s="89">
        <f t="shared" si="14"/>
        <v>0</v>
      </c>
      <c r="L37" s="90" t="str">
        <f t="shared" si="15"/>
        <v>1</v>
      </c>
    </row>
    <row r="38" spans="1:12" s="66" customFormat="1" ht="15.75" customHeight="1">
      <c r="A38" s="42">
        <v>33</v>
      </c>
      <c r="B38" s="181" t="s">
        <v>160</v>
      </c>
      <c r="C38" s="182" t="s">
        <v>161</v>
      </c>
      <c r="D38" s="50">
        <v>0</v>
      </c>
      <c r="E38" s="50">
        <v>0</v>
      </c>
      <c r="F38" s="50">
        <v>0</v>
      </c>
      <c r="G38" s="50">
        <v>0</v>
      </c>
      <c r="H38" s="50">
        <v>0</v>
      </c>
      <c r="I38" s="50">
        <v>0</v>
      </c>
      <c r="J38" s="88">
        <f t="shared" si="13"/>
        <v>0</v>
      </c>
      <c r="K38" s="89">
        <f t="shared" si="14"/>
        <v>0</v>
      </c>
      <c r="L38" s="90" t="str">
        <f t="shared" si="15"/>
        <v>1</v>
      </c>
    </row>
    <row r="39" spans="1:12" s="66" customFormat="1" ht="15.75" customHeight="1">
      <c r="A39" s="50">
        <v>34</v>
      </c>
      <c r="B39" s="181"/>
      <c r="C39" s="182"/>
      <c r="D39" s="50">
        <v>0</v>
      </c>
      <c r="E39" s="50">
        <v>0</v>
      </c>
      <c r="F39" s="50">
        <v>0</v>
      </c>
      <c r="G39" s="50">
        <v>0</v>
      </c>
      <c r="H39" s="50">
        <v>0</v>
      </c>
      <c r="I39" s="50">
        <v>0</v>
      </c>
      <c r="J39" s="88">
        <f aca="true" t="shared" si="16" ref="J39:J48">SUM(D39:I39)</f>
        <v>0</v>
      </c>
      <c r="K39" s="89">
        <f t="shared" si="2"/>
        <v>0</v>
      </c>
      <c r="L39" s="90" t="str">
        <f aca="true" t="shared" si="17" ref="L39:L48">IF(A39="","",IF(OR(D39=1,E39=1,F39=1,G39=1,H39=1,I39=1,K39&lt;2),"1",IF(K39&gt;=4.5,"5",IF(K39&gt;=3.5,"4",IF(K39&gt;=2.5,"3",IF(K39&gt;=2,"2"))))))</f>
        <v>1</v>
      </c>
    </row>
    <row r="40" spans="1:12" s="66" customFormat="1" ht="15.75" customHeight="1">
      <c r="A40" s="50">
        <v>35</v>
      </c>
      <c r="B40" s="143"/>
      <c r="C40" s="174">
        <v>0</v>
      </c>
      <c r="D40" s="50">
        <v>0</v>
      </c>
      <c r="E40" s="50">
        <v>0</v>
      </c>
      <c r="F40" s="50">
        <v>0</v>
      </c>
      <c r="G40" s="50">
        <v>0</v>
      </c>
      <c r="H40" s="50">
        <v>0</v>
      </c>
      <c r="I40" s="50">
        <v>0</v>
      </c>
      <c r="J40" s="88">
        <f t="shared" si="16"/>
        <v>0</v>
      </c>
      <c r="K40" s="89">
        <f t="shared" si="2"/>
        <v>0</v>
      </c>
      <c r="L40" s="90" t="str">
        <f t="shared" si="17"/>
        <v>1</v>
      </c>
    </row>
    <row r="41" spans="1:24" s="66" customFormat="1" ht="15.75" customHeight="1">
      <c r="A41" s="50">
        <v>36</v>
      </c>
      <c r="B41" s="143"/>
      <c r="C41" s="174">
        <v>0</v>
      </c>
      <c r="D41" s="50">
        <v>0</v>
      </c>
      <c r="E41" s="50">
        <v>0</v>
      </c>
      <c r="F41" s="50">
        <v>0</v>
      </c>
      <c r="G41" s="50">
        <v>0</v>
      </c>
      <c r="H41" s="50">
        <v>0</v>
      </c>
      <c r="I41" s="50">
        <v>0</v>
      </c>
      <c r="J41" s="88">
        <f t="shared" si="16"/>
        <v>0</v>
      </c>
      <c r="K41" s="89">
        <f t="shared" si="2"/>
        <v>0</v>
      </c>
      <c r="L41" s="90" t="str">
        <f t="shared" si="17"/>
        <v>1</v>
      </c>
      <c r="N41" s="76"/>
      <c r="O41" s="76"/>
      <c r="P41" s="76"/>
      <c r="Q41" s="76"/>
      <c r="R41" s="76"/>
      <c r="S41" s="76"/>
      <c r="T41" s="76"/>
      <c r="U41" s="76"/>
      <c r="V41" s="76"/>
      <c r="W41" s="76"/>
      <c r="X41" s="76"/>
    </row>
    <row r="42" spans="1:12" s="66" customFormat="1" ht="15.75" customHeight="1">
      <c r="A42" s="50">
        <v>37</v>
      </c>
      <c r="B42" s="143"/>
      <c r="C42" s="174">
        <v>0</v>
      </c>
      <c r="D42" s="50">
        <v>0</v>
      </c>
      <c r="E42" s="50">
        <v>0</v>
      </c>
      <c r="F42" s="50">
        <v>0</v>
      </c>
      <c r="G42" s="50">
        <v>0</v>
      </c>
      <c r="H42" s="50">
        <v>0</v>
      </c>
      <c r="I42" s="50">
        <v>0</v>
      </c>
      <c r="J42" s="88">
        <f t="shared" si="16"/>
        <v>0</v>
      </c>
      <c r="K42" s="89">
        <f t="shared" si="2"/>
        <v>0</v>
      </c>
      <c r="L42" s="90" t="str">
        <f t="shared" si="17"/>
        <v>1</v>
      </c>
    </row>
    <row r="43" spans="1:12" s="66" customFormat="1" ht="15.75" customHeight="1">
      <c r="A43" s="50">
        <v>38</v>
      </c>
      <c r="B43" s="143"/>
      <c r="C43" s="174">
        <v>0</v>
      </c>
      <c r="D43" s="50">
        <v>0</v>
      </c>
      <c r="E43" s="50">
        <v>0</v>
      </c>
      <c r="F43" s="50">
        <v>0</v>
      </c>
      <c r="G43" s="50">
        <v>0</v>
      </c>
      <c r="H43" s="50">
        <v>0</v>
      </c>
      <c r="I43" s="50">
        <v>0</v>
      </c>
      <c r="J43" s="88">
        <f t="shared" si="16"/>
        <v>0</v>
      </c>
      <c r="K43" s="89">
        <f t="shared" si="2"/>
        <v>0</v>
      </c>
      <c r="L43" s="90" t="str">
        <f t="shared" si="17"/>
        <v>1</v>
      </c>
    </row>
    <row r="44" spans="1:12" s="66" customFormat="1" ht="15.75" customHeight="1">
      <c r="A44" s="50">
        <v>39</v>
      </c>
      <c r="B44" s="143"/>
      <c r="C44" s="174">
        <v>0</v>
      </c>
      <c r="D44" s="50">
        <v>0</v>
      </c>
      <c r="E44" s="50">
        <v>0</v>
      </c>
      <c r="F44" s="50">
        <v>0</v>
      </c>
      <c r="G44" s="50">
        <v>0</v>
      </c>
      <c r="H44" s="50">
        <v>0</v>
      </c>
      <c r="I44" s="50">
        <v>0</v>
      </c>
      <c r="J44" s="88">
        <f t="shared" si="16"/>
        <v>0</v>
      </c>
      <c r="K44" s="89">
        <f t="shared" si="2"/>
        <v>0</v>
      </c>
      <c r="L44" s="90" t="str">
        <f>IF(A44="","",IF(OR(D44=1,E44=1,F44=1,G44=1,H44=1,I44=1,K44&lt;2),"1",IF(K44&gt;=4.5,"5",IF(K44&gt;=3.5,"4",IF(K44&gt;=2.5,"3",IF(K44&gt;=2,"2"))))))</f>
        <v>1</v>
      </c>
    </row>
    <row r="45" spans="1:12" s="66" customFormat="1" ht="15.75" customHeight="1">
      <c r="A45" s="50">
        <v>40</v>
      </c>
      <c r="B45" s="143"/>
      <c r="C45" s="174">
        <v>0</v>
      </c>
      <c r="D45" s="50">
        <v>0</v>
      </c>
      <c r="E45" s="50">
        <v>0</v>
      </c>
      <c r="F45" s="50">
        <v>0</v>
      </c>
      <c r="G45" s="50">
        <v>0</v>
      </c>
      <c r="H45" s="50">
        <v>0</v>
      </c>
      <c r="I45" s="50">
        <v>0</v>
      </c>
      <c r="J45" s="88">
        <f t="shared" si="16"/>
        <v>0</v>
      </c>
      <c r="K45" s="89">
        <f t="shared" si="2"/>
        <v>0</v>
      </c>
      <c r="L45" s="90" t="str">
        <f>IF(A45="","",IF(OR(D45=1,E45=1,F45=1,G45=1,H45=1,I45=1,K45&lt;2),"1",IF(K45&gt;=4.5,"5",IF(K45&gt;=3.5,"4",IF(K45&gt;=2.5,"3",IF(K45&gt;=2,"2"))))))</f>
        <v>1</v>
      </c>
    </row>
    <row r="46" spans="1:12" s="66" customFormat="1" ht="15.75" customHeight="1">
      <c r="A46" s="50">
        <v>41</v>
      </c>
      <c r="B46" s="143"/>
      <c r="C46" s="174">
        <v>0</v>
      </c>
      <c r="D46" s="50">
        <v>0</v>
      </c>
      <c r="E46" s="50">
        <v>0</v>
      </c>
      <c r="F46" s="50">
        <v>0</v>
      </c>
      <c r="G46" s="50">
        <v>0</v>
      </c>
      <c r="H46" s="50">
        <v>0</v>
      </c>
      <c r="I46" s="50">
        <v>0</v>
      </c>
      <c r="J46" s="88">
        <f t="shared" si="16"/>
        <v>0</v>
      </c>
      <c r="K46" s="89">
        <f>J46/6</f>
        <v>0</v>
      </c>
      <c r="L46" s="90" t="str">
        <f t="shared" si="17"/>
        <v>1</v>
      </c>
    </row>
    <row r="47" spans="1:12" s="66" customFormat="1" ht="15.75" customHeight="1">
      <c r="A47" s="50">
        <v>42</v>
      </c>
      <c r="B47" s="143"/>
      <c r="C47" s="174">
        <v>0</v>
      </c>
      <c r="D47" s="50">
        <v>0</v>
      </c>
      <c r="E47" s="50">
        <v>0</v>
      </c>
      <c r="F47" s="50">
        <v>0</v>
      </c>
      <c r="G47" s="50">
        <v>0</v>
      </c>
      <c r="H47" s="50">
        <v>0</v>
      </c>
      <c r="I47" s="50">
        <v>0</v>
      </c>
      <c r="J47" s="88">
        <f t="shared" si="16"/>
        <v>0</v>
      </c>
      <c r="K47" s="89">
        <f t="shared" si="2"/>
        <v>0</v>
      </c>
      <c r="L47" s="90" t="str">
        <f t="shared" si="17"/>
        <v>1</v>
      </c>
    </row>
    <row r="48" spans="1:12" s="66" customFormat="1" ht="15.75" customHeight="1">
      <c r="A48" s="50">
        <v>43</v>
      </c>
      <c r="B48" s="143"/>
      <c r="C48" s="174">
        <v>0</v>
      </c>
      <c r="D48" s="50">
        <v>0</v>
      </c>
      <c r="E48" s="50">
        <v>0</v>
      </c>
      <c r="F48" s="50">
        <v>0</v>
      </c>
      <c r="G48" s="50">
        <v>0</v>
      </c>
      <c r="H48" s="50">
        <v>0</v>
      </c>
      <c r="I48" s="50">
        <v>0</v>
      </c>
      <c r="J48" s="88">
        <f t="shared" si="16"/>
        <v>0</v>
      </c>
      <c r="K48" s="89">
        <f>J48/6</f>
        <v>0</v>
      </c>
      <c r="L48" s="90" t="str">
        <f t="shared" si="17"/>
        <v>1</v>
      </c>
    </row>
    <row r="49" spans="1:24" s="76" customFormat="1" ht="15.75" customHeight="1">
      <c r="A49" s="92">
        <v>0</v>
      </c>
      <c r="B49" s="92"/>
      <c r="C49" s="175" t="s">
        <v>43</v>
      </c>
      <c r="D49" s="93">
        <f aca="true" t="shared" si="18" ref="D49:I49">SUM(D6:D48)/MAX($A$6:$A$48)</f>
        <v>0</v>
      </c>
      <c r="E49" s="93">
        <f t="shared" si="18"/>
        <v>0</v>
      </c>
      <c r="F49" s="93">
        <f t="shared" si="18"/>
        <v>0</v>
      </c>
      <c r="G49" s="93">
        <f t="shared" si="18"/>
        <v>0</v>
      </c>
      <c r="H49" s="93">
        <f t="shared" si="18"/>
        <v>0</v>
      </c>
      <c r="I49" s="93">
        <f t="shared" si="18"/>
        <v>0</v>
      </c>
      <c r="J49" s="88"/>
      <c r="K49" s="89">
        <f>SUM(D49:I49)/6</f>
        <v>0</v>
      </c>
      <c r="L49" s="90" t="str">
        <f>IF(A49="","",IF(OR(D49=1,E49=1,F49=1,G49=1,H49=1,I49=1,K49&lt;2),"1",IF(K49&gt;=4.5,"5",IF(K49&gt;=3.5,"4",IF(K49&gt;=2.5,"3",IF(K49&gt;=2,"2"))))))</f>
        <v>1</v>
      </c>
      <c r="N49" s="66"/>
      <c r="O49" s="66"/>
      <c r="P49" s="66"/>
      <c r="Q49" s="66"/>
      <c r="R49" s="66"/>
      <c r="S49" s="66"/>
      <c r="T49" s="66"/>
      <c r="U49" s="66"/>
      <c r="V49" s="66"/>
      <c r="W49" s="66"/>
      <c r="X49" s="66"/>
    </row>
    <row r="50" spans="3:8" s="57" customFormat="1" ht="16.5" customHeight="1">
      <c r="C50" s="58"/>
      <c r="D50" s="59"/>
      <c r="H50" s="59"/>
    </row>
    <row r="51" spans="3:8" s="57" customFormat="1" ht="30" customHeight="1">
      <c r="C51" s="58" t="s">
        <v>80</v>
      </c>
      <c r="D51" s="59"/>
      <c r="H51" s="59"/>
    </row>
    <row r="52" spans="3:8" s="57" customFormat="1" ht="21" customHeight="1">
      <c r="C52" s="58" t="s">
        <v>81</v>
      </c>
      <c r="D52" s="59"/>
      <c r="H52" s="59"/>
    </row>
    <row r="53" spans="3:8" s="57" customFormat="1" ht="24.75" customHeight="1">
      <c r="C53" s="91" t="s">
        <v>83</v>
      </c>
      <c r="D53" s="59"/>
      <c r="H53" s="59"/>
    </row>
    <row r="54" spans="3:24" s="57" customFormat="1" ht="18.75" customHeight="1">
      <c r="C54" s="164" t="s">
        <v>82</v>
      </c>
      <c r="D54" s="189" t="s">
        <v>89</v>
      </c>
      <c r="E54" s="189"/>
      <c r="F54" s="189"/>
      <c r="G54" s="189"/>
      <c r="H54" s="189"/>
      <c r="I54" s="189"/>
      <c r="J54" s="189"/>
      <c r="K54" s="189"/>
      <c r="L54" s="189"/>
      <c r="N54" s="39"/>
      <c r="O54" s="39"/>
      <c r="P54" s="39"/>
      <c r="Q54" s="39"/>
      <c r="R54" s="39"/>
      <c r="S54" s="39"/>
      <c r="T54" s="39"/>
      <c r="U54" s="39"/>
      <c r="V54" s="39"/>
      <c r="W54" s="39"/>
      <c r="X54" s="39"/>
    </row>
    <row r="55" spans="3:24" s="57" customFormat="1" ht="18.75" customHeight="1">
      <c r="C55" s="164" t="s">
        <v>84</v>
      </c>
      <c r="D55" s="165" t="s">
        <v>90</v>
      </c>
      <c r="E55" s="164"/>
      <c r="F55" s="164"/>
      <c r="G55" s="164"/>
      <c r="H55" s="164"/>
      <c r="I55" s="164"/>
      <c r="J55" s="164"/>
      <c r="K55" s="164"/>
      <c r="L55" s="164"/>
      <c r="N55" s="39"/>
      <c r="O55" s="39"/>
      <c r="P55" s="39"/>
      <c r="Q55" s="39"/>
      <c r="R55" s="39"/>
      <c r="S55" s="39"/>
      <c r="T55" s="39"/>
      <c r="U55" s="39"/>
      <c r="V55" s="39"/>
      <c r="W55" s="39"/>
      <c r="X55" s="39"/>
    </row>
    <row r="56" spans="3:24" s="57" customFormat="1" ht="18.75" customHeight="1">
      <c r="C56" s="164" t="s">
        <v>85</v>
      </c>
      <c r="D56" s="165" t="s">
        <v>91</v>
      </c>
      <c r="E56" s="164"/>
      <c r="F56" s="164"/>
      <c r="G56" s="164"/>
      <c r="H56" s="164"/>
      <c r="I56" s="164"/>
      <c r="J56" s="164"/>
      <c r="K56" s="164"/>
      <c r="L56" s="164"/>
      <c r="N56" s="39"/>
      <c r="O56" s="39"/>
      <c r="P56" s="39"/>
      <c r="Q56" s="39"/>
      <c r="R56" s="39"/>
      <c r="S56" s="39"/>
      <c r="T56" s="39"/>
      <c r="U56" s="39"/>
      <c r="V56" s="39"/>
      <c r="W56" s="39"/>
      <c r="X56" s="39"/>
    </row>
    <row r="57" spans="3:24" s="57" customFormat="1" ht="18.75" customHeight="1">
      <c r="C57" s="164" t="s">
        <v>86</v>
      </c>
      <c r="D57" s="165" t="s">
        <v>92</v>
      </c>
      <c r="E57" s="164"/>
      <c r="F57" s="164"/>
      <c r="G57" s="164"/>
      <c r="H57" s="164"/>
      <c r="I57" s="164"/>
      <c r="J57" s="164"/>
      <c r="K57" s="164"/>
      <c r="L57" s="164"/>
      <c r="N57" s="39"/>
      <c r="O57" s="39"/>
      <c r="P57" s="39"/>
      <c r="Q57" s="39"/>
      <c r="R57" s="39"/>
      <c r="S57" s="39"/>
      <c r="T57" s="39"/>
      <c r="U57" s="39"/>
      <c r="V57" s="39"/>
      <c r="W57" s="39"/>
      <c r="X57" s="39"/>
    </row>
    <row r="58" spans="3:24" s="57" customFormat="1" ht="18.75" customHeight="1">
      <c r="C58" s="164" t="s">
        <v>87</v>
      </c>
      <c r="D58" s="165" t="s">
        <v>88</v>
      </c>
      <c r="E58" s="164"/>
      <c r="F58" s="164"/>
      <c r="G58" s="164"/>
      <c r="H58" s="164"/>
      <c r="I58" s="164"/>
      <c r="J58" s="164"/>
      <c r="K58" s="164"/>
      <c r="L58" s="164"/>
      <c r="N58" s="39"/>
      <c r="O58" s="39"/>
      <c r="P58" s="39"/>
      <c r="Q58" s="39"/>
      <c r="R58" s="39"/>
      <c r="S58" s="39"/>
      <c r="T58" s="39"/>
      <c r="U58" s="39"/>
      <c r="V58" s="39"/>
      <c r="W58" s="39"/>
      <c r="X58" s="39"/>
    </row>
    <row r="59" spans="4:24" s="57" customFormat="1" ht="18.75" customHeight="1">
      <c r="D59" s="164"/>
      <c r="E59" s="164"/>
      <c r="F59" s="164"/>
      <c r="G59" s="164"/>
      <c r="H59" s="164"/>
      <c r="I59" s="164"/>
      <c r="J59" s="164"/>
      <c r="K59" s="164"/>
      <c r="L59" s="164"/>
      <c r="N59" s="39"/>
      <c r="O59" s="39"/>
      <c r="P59" s="39"/>
      <c r="Q59" s="39"/>
      <c r="R59" s="39"/>
      <c r="S59" s="39"/>
      <c r="T59" s="39"/>
      <c r="U59" s="39"/>
      <c r="V59" s="39"/>
      <c r="W59" s="39"/>
      <c r="X59" s="39"/>
    </row>
    <row r="60" spans="3:12" s="39" customFormat="1" ht="18.75" customHeight="1">
      <c r="C60" s="164"/>
      <c r="D60" s="166"/>
      <c r="E60" s="166"/>
      <c r="F60" s="166"/>
      <c r="G60" s="166"/>
      <c r="H60" s="166"/>
      <c r="I60" s="166"/>
      <c r="J60" s="166"/>
      <c r="K60" s="166"/>
      <c r="L60" s="166"/>
    </row>
    <row r="61" spans="3:12" s="39" customFormat="1" ht="18.75" customHeight="1">
      <c r="C61" s="164"/>
      <c r="D61" s="166"/>
      <c r="E61" s="166"/>
      <c r="F61" s="166"/>
      <c r="G61" s="166"/>
      <c r="H61" s="166"/>
      <c r="I61" s="166"/>
      <c r="J61" s="166"/>
      <c r="K61" s="166"/>
      <c r="L61" s="166"/>
    </row>
    <row r="62" spans="3:8" s="39" customFormat="1" ht="16.5" customHeight="1">
      <c r="C62" s="60"/>
      <c r="D62" s="61"/>
      <c r="H62" s="61"/>
    </row>
    <row r="63" spans="3:8" s="39" customFormat="1" ht="16.5" customHeight="1">
      <c r="C63" s="60"/>
      <c r="D63" s="61"/>
      <c r="H63" s="61"/>
    </row>
    <row r="64" spans="3:8" s="39" customFormat="1" ht="16.5" customHeight="1">
      <c r="C64" s="60"/>
      <c r="D64" s="61"/>
      <c r="H64" s="61"/>
    </row>
    <row r="65" spans="3:8" s="39" customFormat="1" ht="16.5" customHeight="1">
      <c r="C65" s="60"/>
      <c r="D65" s="61"/>
      <c r="H65" s="61"/>
    </row>
    <row r="66" spans="3:8" s="39" customFormat="1" ht="16.5" customHeight="1">
      <c r="C66" s="60"/>
      <c r="D66" s="61"/>
      <c r="H66" s="61"/>
    </row>
    <row r="67" spans="3:8" s="39" customFormat="1" ht="16.5" customHeight="1">
      <c r="C67" s="60"/>
      <c r="D67" s="61"/>
      <c r="H67" s="61"/>
    </row>
    <row r="68" spans="3:8" s="39" customFormat="1" ht="16.5" customHeight="1">
      <c r="C68" s="60"/>
      <c r="D68" s="61"/>
      <c r="H68" s="61"/>
    </row>
    <row r="69" spans="3:8" s="39" customFormat="1" ht="16.5" customHeight="1">
      <c r="C69" s="60"/>
      <c r="D69" s="61"/>
      <c r="H69" s="61"/>
    </row>
    <row r="70" spans="3:8" s="39" customFormat="1" ht="16.5" customHeight="1">
      <c r="C70" s="60"/>
      <c r="D70" s="61"/>
      <c r="H70" s="61"/>
    </row>
    <row r="71" spans="3:8" s="39" customFormat="1" ht="16.5" customHeight="1">
      <c r="C71" s="60"/>
      <c r="D71" s="61"/>
      <c r="H71" s="61"/>
    </row>
    <row r="72" spans="3:8" s="39" customFormat="1" ht="16.5" customHeight="1">
      <c r="C72" s="60"/>
      <c r="D72" s="61"/>
      <c r="H72" s="61"/>
    </row>
    <row r="73" spans="3:8" s="39" customFormat="1" ht="16.5" customHeight="1">
      <c r="C73" s="60"/>
      <c r="D73" s="61"/>
      <c r="H73" s="61"/>
    </row>
    <row r="74" spans="3:8" s="39" customFormat="1" ht="16.5" customHeight="1">
      <c r="C74" s="60"/>
      <c r="D74" s="61"/>
      <c r="H74" s="61"/>
    </row>
    <row r="75" spans="3:8" s="39" customFormat="1" ht="16.5" customHeight="1">
      <c r="C75" s="60"/>
      <c r="D75" s="61"/>
      <c r="H75" s="61"/>
    </row>
    <row r="76" spans="3:8" s="39" customFormat="1" ht="16.5" customHeight="1">
      <c r="C76" s="60"/>
      <c r="D76" s="61"/>
      <c r="H76" s="61"/>
    </row>
    <row r="77" spans="3:8" s="39" customFormat="1" ht="16.5" customHeight="1">
      <c r="C77" s="60"/>
      <c r="D77" s="61"/>
      <c r="H77" s="61"/>
    </row>
    <row r="78" spans="3:8" s="39" customFormat="1" ht="16.5" customHeight="1">
      <c r="C78" s="60"/>
      <c r="D78" s="61"/>
      <c r="H78" s="61"/>
    </row>
    <row r="79" spans="3:8" s="39" customFormat="1" ht="16.5" customHeight="1">
      <c r="C79" s="60"/>
      <c r="D79" s="61"/>
      <c r="H79" s="61"/>
    </row>
    <row r="80" spans="3:8" s="39" customFormat="1" ht="16.5" customHeight="1">
      <c r="C80" s="60"/>
      <c r="D80" s="61"/>
      <c r="H80" s="61"/>
    </row>
    <row r="81" spans="3:8" s="39" customFormat="1" ht="16.5" customHeight="1">
      <c r="C81" s="60"/>
      <c r="D81" s="61"/>
      <c r="H81" s="61"/>
    </row>
    <row r="82" spans="3:8" s="39" customFormat="1" ht="16.5" customHeight="1">
      <c r="C82" s="60"/>
      <c r="D82" s="61"/>
      <c r="H82" s="61"/>
    </row>
    <row r="83" spans="3:8" s="39" customFormat="1" ht="16.5" customHeight="1">
      <c r="C83" s="60"/>
      <c r="D83" s="61"/>
      <c r="H83" s="61"/>
    </row>
    <row r="84" spans="3:8" s="39" customFormat="1" ht="16.5" customHeight="1">
      <c r="C84" s="60"/>
      <c r="D84" s="61"/>
      <c r="H84" s="61"/>
    </row>
    <row r="85" spans="3:8" s="39" customFormat="1" ht="16.5" customHeight="1">
      <c r="C85" s="60"/>
      <c r="D85" s="61"/>
      <c r="H85" s="61"/>
    </row>
    <row r="86" spans="3:8" s="39" customFormat="1" ht="16.5" customHeight="1">
      <c r="C86" s="60"/>
      <c r="D86" s="61"/>
      <c r="H86" s="61"/>
    </row>
    <row r="87" spans="3:8" s="39" customFormat="1" ht="16.5" customHeight="1">
      <c r="C87" s="60"/>
      <c r="D87" s="61"/>
      <c r="H87" s="61"/>
    </row>
    <row r="88" spans="3:8" s="39" customFormat="1" ht="16.5" customHeight="1">
      <c r="C88" s="60"/>
      <c r="D88" s="61"/>
      <c r="H88" s="61"/>
    </row>
    <row r="89" spans="3:8" s="39" customFormat="1" ht="16.5" customHeight="1">
      <c r="C89" s="60"/>
      <c r="D89" s="61"/>
      <c r="H89" s="61"/>
    </row>
    <row r="90" spans="3:8" s="39" customFormat="1" ht="16.5" customHeight="1">
      <c r="C90" s="60"/>
      <c r="D90" s="61"/>
      <c r="H90" s="61"/>
    </row>
    <row r="91" spans="3:8" s="39" customFormat="1" ht="16.5" customHeight="1">
      <c r="C91" s="60"/>
      <c r="D91" s="61"/>
      <c r="H91" s="61"/>
    </row>
    <row r="92" spans="3:8" s="39" customFormat="1" ht="16.5" customHeight="1">
      <c r="C92" s="60"/>
      <c r="D92" s="61"/>
      <c r="H92" s="61"/>
    </row>
    <row r="93" spans="3:8" s="39" customFormat="1" ht="16.5" customHeight="1">
      <c r="C93" s="60"/>
      <c r="D93" s="61"/>
      <c r="H93" s="61"/>
    </row>
    <row r="94" spans="3:8" s="39" customFormat="1" ht="16.5" customHeight="1">
      <c r="C94" s="60"/>
      <c r="D94" s="61"/>
      <c r="H94" s="61"/>
    </row>
    <row r="95" spans="3:8" s="39" customFormat="1" ht="16.5" customHeight="1">
      <c r="C95" s="60"/>
      <c r="D95" s="61"/>
      <c r="H95" s="61"/>
    </row>
    <row r="96" spans="3:8" s="39" customFormat="1" ht="16.5" customHeight="1">
      <c r="C96" s="60"/>
      <c r="D96" s="61"/>
      <c r="H96" s="61"/>
    </row>
    <row r="97" spans="3:8" s="39" customFormat="1" ht="16.5" customHeight="1">
      <c r="C97" s="60"/>
      <c r="D97" s="61"/>
      <c r="H97" s="61"/>
    </row>
    <row r="98" spans="3:8" s="39" customFormat="1" ht="16.5">
      <c r="C98" s="60"/>
      <c r="D98" s="61"/>
      <c r="H98" s="61"/>
    </row>
    <row r="99" spans="3:8" s="39" customFormat="1" ht="16.5">
      <c r="C99" s="60"/>
      <c r="D99" s="61"/>
      <c r="H99" s="61"/>
    </row>
    <row r="100" spans="3:8" s="39" customFormat="1" ht="16.5">
      <c r="C100" s="60"/>
      <c r="D100" s="61"/>
      <c r="H100" s="61"/>
    </row>
    <row r="101" spans="3:8" s="39" customFormat="1" ht="16.5">
      <c r="C101" s="60"/>
      <c r="D101" s="61"/>
      <c r="H101" s="61"/>
    </row>
    <row r="102" spans="3:8" s="39" customFormat="1" ht="16.5">
      <c r="C102" s="60"/>
      <c r="D102" s="61"/>
      <c r="H102" s="61"/>
    </row>
    <row r="103" spans="3:8" s="39" customFormat="1" ht="16.5">
      <c r="C103" s="60"/>
      <c r="D103" s="61"/>
      <c r="H103" s="61"/>
    </row>
    <row r="104" spans="3:8" s="39" customFormat="1" ht="16.5">
      <c r="C104" s="60"/>
      <c r="D104" s="61"/>
      <c r="H104" s="61"/>
    </row>
    <row r="105" spans="3:8" s="39" customFormat="1" ht="16.5">
      <c r="C105" s="60"/>
      <c r="D105" s="61"/>
      <c r="H105" s="61"/>
    </row>
    <row r="106" spans="3:8" s="39" customFormat="1" ht="16.5">
      <c r="C106" s="60"/>
      <c r="D106" s="61"/>
      <c r="H106" s="61"/>
    </row>
    <row r="107" spans="3:8" s="39" customFormat="1" ht="16.5">
      <c r="C107" s="60"/>
      <c r="D107" s="61"/>
      <c r="H107" s="61"/>
    </row>
    <row r="108" spans="3:8" s="39" customFormat="1" ht="16.5">
      <c r="C108" s="60"/>
      <c r="D108" s="61"/>
      <c r="H108" s="61"/>
    </row>
    <row r="109" spans="3:8" s="39" customFormat="1" ht="16.5">
      <c r="C109" s="60"/>
      <c r="D109" s="61"/>
      <c r="H109" s="61"/>
    </row>
    <row r="110" spans="3:8" s="39" customFormat="1" ht="16.5">
      <c r="C110" s="60"/>
      <c r="D110" s="61"/>
      <c r="H110" s="61"/>
    </row>
    <row r="111" spans="3:8" s="39" customFormat="1" ht="16.5">
      <c r="C111" s="60"/>
      <c r="D111" s="61"/>
      <c r="H111" s="61"/>
    </row>
    <row r="112" spans="3:8" s="39" customFormat="1" ht="16.5">
      <c r="C112" s="60"/>
      <c r="D112" s="61"/>
      <c r="H112" s="61"/>
    </row>
    <row r="113" spans="3:8" s="39" customFormat="1" ht="16.5">
      <c r="C113" s="60"/>
      <c r="D113" s="61"/>
      <c r="H113" s="61"/>
    </row>
    <row r="114" spans="3:8" s="39" customFormat="1" ht="16.5">
      <c r="C114" s="60"/>
      <c r="D114" s="61"/>
      <c r="H114" s="61"/>
    </row>
    <row r="115" spans="3:8" s="39" customFormat="1" ht="16.5">
      <c r="C115" s="60"/>
      <c r="D115" s="61"/>
      <c r="H115" s="61"/>
    </row>
    <row r="116" spans="3:8" s="39" customFormat="1" ht="16.5">
      <c r="C116" s="60"/>
      <c r="D116" s="61"/>
      <c r="H116" s="61"/>
    </row>
    <row r="117" spans="3:8" s="39" customFormat="1" ht="16.5">
      <c r="C117" s="60"/>
      <c r="D117" s="61"/>
      <c r="H117" s="61"/>
    </row>
    <row r="118" spans="3:8" s="39" customFormat="1" ht="16.5">
      <c r="C118" s="60"/>
      <c r="D118" s="61"/>
      <c r="H118" s="61"/>
    </row>
    <row r="119" spans="3:8" s="39" customFormat="1" ht="16.5">
      <c r="C119" s="60"/>
      <c r="D119" s="61"/>
      <c r="H119" s="61"/>
    </row>
    <row r="120" spans="3:8" s="39" customFormat="1" ht="16.5">
      <c r="C120" s="60"/>
      <c r="D120" s="61"/>
      <c r="H120" s="61"/>
    </row>
    <row r="121" spans="3:8" s="39" customFormat="1" ht="16.5">
      <c r="C121" s="60"/>
      <c r="D121" s="61"/>
      <c r="H121" s="61"/>
    </row>
    <row r="122" spans="3:24" s="39" customFormat="1" ht="16.5">
      <c r="C122" s="60"/>
      <c r="D122" s="61"/>
      <c r="H122" s="61"/>
      <c r="N122" s="62"/>
      <c r="O122" s="62"/>
      <c r="P122" s="62"/>
      <c r="Q122" s="62"/>
      <c r="R122" s="62"/>
      <c r="S122" s="62"/>
      <c r="T122" s="62"/>
      <c r="U122" s="62"/>
      <c r="V122" s="62"/>
      <c r="W122" s="62"/>
      <c r="X122" s="62"/>
    </row>
    <row r="123" spans="3:24" s="39" customFormat="1" ht="16.5">
      <c r="C123" s="60"/>
      <c r="D123" s="61"/>
      <c r="H123" s="61"/>
      <c r="N123" s="62"/>
      <c r="O123" s="62"/>
      <c r="P123" s="62"/>
      <c r="Q123" s="62"/>
      <c r="R123" s="62"/>
      <c r="S123" s="62"/>
      <c r="T123" s="62"/>
      <c r="U123" s="62"/>
      <c r="V123" s="62"/>
      <c r="W123" s="62"/>
      <c r="X123" s="62"/>
    </row>
    <row r="124" spans="3:24" s="39" customFormat="1" ht="16.5">
      <c r="C124" s="60"/>
      <c r="D124" s="61"/>
      <c r="H124" s="61"/>
      <c r="N124" s="62"/>
      <c r="O124" s="62"/>
      <c r="P124" s="62"/>
      <c r="Q124" s="62"/>
      <c r="R124" s="62"/>
      <c r="S124" s="62"/>
      <c r="T124" s="62"/>
      <c r="U124" s="62"/>
      <c r="V124" s="62"/>
      <c r="W124" s="62"/>
      <c r="X124" s="62"/>
    </row>
    <row r="125" spans="3:24" s="39" customFormat="1" ht="16.5">
      <c r="C125" s="60"/>
      <c r="D125" s="61"/>
      <c r="H125" s="61"/>
      <c r="N125" s="62"/>
      <c r="O125" s="62"/>
      <c r="P125" s="62"/>
      <c r="Q125" s="62"/>
      <c r="R125" s="62"/>
      <c r="S125" s="62"/>
      <c r="T125" s="62"/>
      <c r="U125" s="62"/>
      <c r="V125" s="62"/>
      <c r="W125" s="62"/>
      <c r="X125" s="62"/>
    </row>
    <row r="126" spans="3:24" s="39" customFormat="1" ht="16.5">
      <c r="C126" s="60"/>
      <c r="D126" s="61"/>
      <c r="H126" s="61"/>
      <c r="N126" s="62"/>
      <c r="O126" s="62"/>
      <c r="P126" s="62"/>
      <c r="Q126" s="62"/>
      <c r="R126" s="62"/>
      <c r="S126" s="62"/>
      <c r="T126" s="62"/>
      <c r="U126" s="62"/>
      <c r="V126" s="62"/>
      <c r="W126" s="62"/>
      <c r="X126" s="62"/>
    </row>
    <row r="127" spans="3:24" s="39" customFormat="1" ht="16.5">
      <c r="C127" s="60"/>
      <c r="D127" s="61"/>
      <c r="H127" s="61"/>
      <c r="N127" s="62"/>
      <c r="O127" s="62"/>
      <c r="P127" s="62"/>
      <c r="Q127" s="62"/>
      <c r="R127" s="62"/>
      <c r="S127" s="62"/>
      <c r="T127" s="62"/>
      <c r="U127" s="62"/>
      <c r="V127" s="62"/>
      <c r="W127" s="62"/>
      <c r="X127" s="62"/>
    </row>
  </sheetData>
  <sheetProtection formatCells="0" formatColumns="0" formatRows="0" insertRows="0" insertHyperlinks="0" sort="0"/>
  <protectedRanges>
    <protectedRange sqref="A2:L2 A48:I48 A6:I12 A43:C47 A23:C29 A13:A22 D13:I47 C29:C37 B13:C28" name="ช่วง1"/>
  </protectedRanges>
  <mergeCells count="35">
    <mergeCell ref="B5:C5"/>
    <mergeCell ref="A3:C3"/>
    <mergeCell ref="A4:C4"/>
    <mergeCell ref="A1:L1"/>
    <mergeCell ref="N13:N14"/>
    <mergeCell ref="N17:N18"/>
    <mergeCell ref="W17:W18"/>
    <mergeCell ref="X17:X18"/>
    <mergeCell ref="N15:N16"/>
    <mergeCell ref="D3:L3"/>
    <mergeCell ref="W7:W8"/>
    <mergeCell ref="N9:N10"/>
    <mergeCell ref="V9:V10"/>
    <mergeCell ref="W9:W10"/>
    <mergeCell ref="W11:W12"/>
    <mergeCell ref="X19:X20"/>
    <mergeCell ref="V15:V16"/>
    <mergeCell ref="W15:W16"/>
    <mergeCell ref="X15:X16"/>
    <mergeCell ref="X13:X14"/>
    <mergeCell ref="V19:V20"/>
    <mergeCell ref="W19:W20"/>
    <mergeCell ref="W13:W14"/>
    <mergeCell ref="V13:V14"/>
    <mergeCell ref="V17:V18"/>
    <mergeCell ref="D54:L54"/>
    <mergeCell ref="A2:L2"/>
    <mergeCell ref="L4:L5"/>
    <mergeCell ref="N7:N8"/>
    <mergeCell ref="X11:X12"/>
    <mergeCell ref="V7:V8"/>
    <mergeCell ref="X7:X8"/>
    <mergeCell ref="X9:X10"/>
    <mergeCell ref="V11:V12"/>
    <mergeCell ref="N11:N12"/>
  </mergeCells>
  <printOptions horizontalCentered="1"/>
  <pageMargins left="0.25" right="0.25" top="0.75" bottom="0.75" header="0.3" footer="0.3"/>
  <pageSetup horizontalDpi="600" verticalDpi="600" orientation="portrait" pageOrder="overThenDown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V127"/>
  <sheetViews>
    <sheetView zoomScaleSheetLayoutView="100" zoomScalePageLayoutView="0" workbookViewId="0" topLeftCell="A1">
      <pane ySplit="5" topLeftCell="A21" activePane="bottomLeft" state="frozen"/>
      <selection pane="topLeft" activeCell="A1" sqref="A1"/>
      <selection pane="bottomLeft" activeCell="A2" sqref="A2:L2"/>
    </sheetView>
  </sheetViews>
  <sheetFormatPr defaultColWidth="9.00390625" defaultRowHeight="14.25"/>
  <cols>
    <col min="1" max="1" width="6.00390625" style="114" customWidth="1"/>
    <col min="2" max="2" width="9.875" style="114" customWidth="1"/>
    <col min="3" max="3" width="11.50390625" style="114" customWidth="1"/>
    <col min="4" max="4" width="10.25390625" style="158" customWidth="1"/>
    <col min="5" max="6" width="10.125" style="158" customWidth="1"/>
    <col min="7" max="7" width="11.50390625" style="158" customWidth="1"/>
    <col min="8" max="8" width="6.25390625" style="158" customWidth="1"/>
    <col min="9" max="9" width="7.00390625" style="158" customWidth="1"/>
    <col min="10" max="10" width="9.875" style="158" customWidth="1"/>
    <col min="11" max="11" width="3.375" style="114" customWidth="1"/>
    <col min="12" max="12" width="4.75390625" style="66" customWidth="1"/>
    <col min="13" max="14" width="9.00390625" style="114" customWidth="1"/>
    <col min="15" max="15" width="7.50390625" style="114" customWidth="1"/>
    <col min="16" max="16" width="6.50390625" style="114" customWidth="1"/>
    <col min="17" max="17" width="7.625" style="114" customWidth="1"/>
    <col min="18" max="18" width="7.75390625" style="114" customWidth="1"/>
    <col min="19" max="19" width="9.625" style="114" customWidth="1"/>
    <col min="20" max="20" width="7.50390625" style="114" customWidth="1"/>
    <col min="21" max="21" width="9.00390625" style="114" customWidth="1"/>
    <col min="22" max="22" width="10.00390625" style="114" customWidth="1"/>
    <col min="23" max="16384" width="9.00390625" style="114" customWidth="1"/>
  </cols>
  <sheetData>
    <row r="1" spans="1:10" ht="23.25">
      <c r="A1" s="225" t="s">
        <v>94</v>
      </c>
      <c r="B1" s="225"/>
      <c r="C1" s="225"/>
      <c r="D1" s="225"/>
      <c r="E1" s="225"/>
      <c r="F1" s="225"/>
      <c r="G1" s="225"/>
      <c r="H1" s="225"/>
      <c r="I1" s="225"/>
      <c r="J1" s="225"/>
    </row>
    <row r="2" spans="1:12" s="113" customFormat="1" ht="25.5" customHeight="1">
      <c r="A2" s="190" t="s">
        <v>162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</row>
    <row r="3" spans="1:12" ht="25.5" customHeight="1">
      <c r="A3" s="210" t="s">
        <v>37</v>
      </c>
      <c r="B3" s="212"/>
      <c r="C3" s="211"/>
      <c r="D3" s="220" t="s">
        <v>35</v>
      </c>
      <c r="E3" s="221"/>
      <c r="F3" s="221"/>
      <c r="G3" s="221"/>
      <c r="H3" s="221"/>
      <c r="I3" s="221"/>
      <c r="J3" s="221"/>
      <c r="K3" s="128"/>
      <c r="L3" s="129"/>
    </row>
    <row r="4" spans="1:10" s="66" customFormat="1" ht="18.75" customHeight="1">
      <c r="A4" s="213" t="s">
        <v>38</v>
      </c>
      <c r="B4" s="214"/>
      <c r="C4" s="215"/>
      <c r="D4" s="149" t="s">
        <v>61</v>
      </c>
      <c r="E4" s="50">
        <v>2.2</v>
      </c>
      <c r="F4" s="50">
        <v>2.3</v>
      </c>
      <c r="G4" s="143">
        <v>2.4</v>
      </c>
      <c r="H4" s="150"/>
      <c r="I4" s="151"/>
      <c r="J4" s="191" t="s">
        <v>44</v>
      </c>
    </row>
    <row r="5" spans="1:19" s="113" customFormat="1" ht="86.25" customHeight="1">
      <c r="A5" s="31" t="s">
        <v>67</v>
      </c>
      <c r="B5" s="210" t="s">
        <v>1</v>
      </c>
      <c r="C5" s="211"/>
      <c r="D5" s="152" t="s">
        <v>11</v>
      </c>
      <c r="E5" s="153" t="s">
        <v>9</v>
      </c>
      <c r="F5" s="153" t="s">
        <v>10</v>
      </c>
      <c r="G5" s="153" t="s">
        <v>29</v>
      </c>
      <c r="H5" s="98" t="s">
        <v>27</v>
      </c>
      <c r="I5" s="98" t="s">
        <v>43</v>
      </c>
      <c r="J5" s="192"/>
      <c r="L5" s="167" t="s">
        <v>78</v>
      </c>
      <c r="M5" s="118"/>
      <c r="N5" s="172"/>
      <c r="O5" s="119"/>
      <c r="P5" s="119"/>
      <c r="Q5" s="119"/>
      <c r="R5" s="119"/>
      <c r="S5" s="119"/>
    </row>
    <row r="6" spans="1:22" s="66" customFormat="1" ht="18" customHeight="1">
      <c r="A6" s="50">
        <f>IF('มฐ.1'!A6="","",'มฐ.1'!A6)</f>
        <v>1</v>
      </c>
      <c r="B6" s="185" t="s">
        <v>96</v>
      </c>
      <c r="C6" s="186" t="s">
        <v>97</v>
      </c>
      <c r="D6" s="90">
        <v>0</v>
      </c>
      <c r="E6" s="50">
        <v>0</v>
      </c>
      <c r="F6" s="50">
        <v>0</v>
      </c>
      <c r="G6" s="50">
        <v>0</v>
      </c>
      <c r="H6" s="90">
        <f>SUM(D6:G6)</f>
        <v>0</v>
      </c>
      <c r="I6" s="89">
        <f>H6/4</f>
        <v>0</v>
      </c>
      <c r="J6" s="90" t="str">
        <f aca="true" t="shared" si="0" ref="J6:J24">IF(A6="","",IF(OR(D6=1,E6=1,F6=1,G6=1,I6&lt;2),"1",IF(I6&gt;=4.5,"5",IF(I6&gt;=3.5,"4",IF(I6&gt;=2.5,"3",IF(I6&gt;=2,"2"))))))</f>
        <v>1</v>
      </c>
      <c r="L6" s="163"/>
      <c r="M6" s="68" t="s">
        <v>28</v>
      </c>
      <c r="N6" s="65" t="s">
        <v>68</v>
      </c>
      <c r="O6" s="65" t="s">
        <v>69</v>
      </c>
      <c r="P6" s="69" t="s">
        <v>70</v>
      </c>
      <c r="Q6" s="69" t="s">
        <v>71</v>
      </c>
      <c r="R6" s="70" t="s">
        <v>72</v>
      </c>
      <c r="S6" s="49" t="s">
        <v>42</v>
      </c>
      <c r="T6" s="50" t="s">
        <v>30</v>
      </c>
      <c r="U6" s="50" t="s">
        <v>31</v>
      </c>
      <c r="V6" s="71" t="s">
        <v>28</v>
      </c>
    </row>
    <row r="7" spans="1:22" s="66" customFormat="1" ht="18" customHeight="1">
      <c r="A7" s="50">
        <f>IF('มฐ.1'!A7="","",'มฐ.1'!A7)</f>
        <v>2</v>
      </c>
      <c r="B7" s="181" t="s">
        <v>98</v>
      </c>
      <c r="C7" s="182" t="s">
        <v>99</v>
      </c>
      <c r="D7" s="154">
        <v>0</v>
      </c>
      <c r="E7" s="155">
        <v>0</v>
      </c>
      <c r="F7" s="155">
        <v>0</v>
      </c>
      <c r="G7" s="155">
        <v>0</v>
      </c>
      <c r="H7" s="90">
        <f aca="true" t="shared" si="1" ref="H7:H15">SUM(D7:G7)</f>
        <v>0</v>
      </c>
      <c r="I7" s="89">
        <f aca="true" t="shared" si="2" ref="I7:I15">H7/4</f>
        <v>0</v>
      </c>
      <c r="J7" s="90" t="str">
        <f t="shared" si="0"/>
        <v>1</v>
      </c>
      <c r="L7" s="216">
        <v>2.1</v>
      </c>
      <c r="M7" s="72" t="s">
        <v>39</v>
      </c>
      <c r="N7" s="50">
        <f>COUNTIF($D$6:$D$48,1)</f>
        <v>0</v>
      </c>
      <c r="O7" s="50">
        <f>COUNTIF($D$6:$D$48,2)</f>
        <v>0</v>
      </c>
      <c r="P7" s="50">
        <f>COUNTIF($D$6:$D$48,3)</f>
        <v>0</v>
      </c>
      <c r="Q7" s="50">
        <f>COUNTIF($D$6:$D$48,4)</f>
        <v>0</v>
      </c>
      <c r="R7" s="50">
        <f>COUNTIF($D$6:$D$48,5)</f>
        <v>0</v>
      </c>
      <c r="S7" s="65">
        <f>SUM(P7:R7)</f>
        <v>0</v>
      </c>
      <c r="T7" s="218">
        <v>2</v>
      </c>
      <c r="U7" s="218">
        <f>ROUND(S8*T7/100,2)</f>
        <v>0</v>
      </c>
      <c r="V7" s="222" t="str">
        <f>IF(U7&gt;=1.8,"5",IF(U7&gt;=1.5,"4",IF(U7&gt;=1.2,"3",IF(U7&gt;=1,"2",IF(U7&lt;1,"1")))))</f>
        <v>1</v>
      </c>
    </row>
    <row r="8" spans="1:22" s="66" customFormat="1" ht="18" customHeight="1">
      <c r="A8" s="50">
        <f>IF('มฐ.1'!A8="","",'มฐ.1'!A8)</f>
        <v>3</v>
      </c>
      <c r="B8" s="181" t="s">
        <v>100</v>
      </c>
      <c r="C8" s="182" t="s">
        <v>101</v>
      </c>
      <c r="D8" s="154">
        <v>0</v>
      </c>
      <c r="E8" s="155">
        <v>0</v>
      </c>
      <c r="F8" s="155">
        <v>0</v>
      </c>
      <c r="G8" s="155">
        <v>0</v>
      </c>
      <c r="H8" s="90">
        <f t="shared" si="1"/>
        <v>0</v>
      </c>
      <c r="I8" s="89">
        <f t="shared" si="2"/>
        <v>0</v>
      </c>
      <c r="J8" s="90" t="str">
        <f t="shared" si="0"/>
        <v>1</v>
      </c>
      <c r="L8" s="217"/>
      <c r="M8" s="72" t="s">
        <v>40</v>
      </c>
      <c r="N8" s="49">
        <f aca="true" t="shared" si="3" ref="N8:S8">ROUND(N7*100/MAX($A$6:$A$48),2)</f>
        <v>0</v>
      </c>
      <c r="O8" s="49">
        <f t="shared" si="3"/>
        <v>0</v>
      </c>
      <c r="P8" s="49">
        <f t="shared" si="3"/>
        <v>0</v>
      </c>
      <c r="Q8" s="49">
        <f t="shared" si="3"/>
        <v>0</v>
      </c>
      <c r="R8" s="49">
        <f t="shared" si="3"/>
        <v>0</v>
      </c>
      <c r="S8" s="49">
        <f t="shared" si="3"/>
        <v>0</v>
      </c>
      <c r="T8" s="219"/>
      <c r="U8" s="219"/>
      <c r="V8" s="223" t="str">
        <f aca="true" t="shared" si="4" ref="V8:V14">IF(V5&gt;=90,"5",IF(V5&gt;=75,"4",IF(V5&gt;=60,"3",IF(V5&gt;=50,"2",IF(V5&lt;50,"1")))))</f>
        <v>1</v>
      </c>
    </row>
    <row r="9" spans="1:22" s="66" customFormat="1" ht="18" customHeight="1">
      <c r="A9" s="50">
        <f>IF('มฐ.1'!A9="","",'มฐ.1'!A9)</f>
        <v>4</v>
      </c>
      <c r="B9" s="181" t="s">
        <v>102</v>
      </c>
      <c r="C9" s="182" t="s">
        <v>103</v>
      </c>
      <c r="D9" s="154">
        <v>0</v>
      </c>
      <c r="E9" s="155">
        <v>0</v>
      </c>
      <c r="F9" s="155">
        <v>0</v>
      </c>
      <c r="G9" s="155">
        <v>0</v>
      </c>
      <c r="H9" s="90">
        <f t="shared" si="1"/>
        <v>0</v>
      </c>
      <c r="I9" s="89">
        <f t="shared" si="2"/>
        <v>0</v>
      </c>
      <c r="J9" s="90" t="str">
        <f t="shared" si="0"/>
        <v>1</v>
      </c>
      <c r="L9" s="216">
        <v>2.2</v>
      </c>
      <c r="M9" s="72" t="s">
        <v>39</v>
      </c>
      <c r="N9" s="65">
        <f>COUNTIF($E$6:$E$48,1)</f>
        <v>0</v>
      </c>
      <c r="O9" s="65">
        <f>COUNTIF($E$6:$E$48,2)</f>
        <v>0</v>
      </c>
      <c r="P9" s="65">
        <f>COUNTIF($E$6:$E$48,3)</f>
        <v>0</v>
      </c>
      <c r="Q9" s="65">
        <f>COUNTIF($E$6:$E$48,4)</f>
        <v>0</v>
      </c>
      <c r="R9" s="74">
        <f>COUNTIF($E$6:$E$48,5)</f>
        <v>0</v>
      </c>
      <c r="S9" s="65">
        <f>SUM(P9:R9)</f>
        <v>0</v>
      </c>
      <c r="T9" s="218">
        <v>1</v>
      </c>
      <c r="U9" s="218">
        <f>ROUND(S10*T9/100,2)</f>
        <v>0</v>
      </c>
      <c r="V9" s="222" t="str">
        <f>IF(U9&gt;=0.9,"5",IF(U9&gt;=0.75,"4",IF(U9&gt;=0.6,"3",IF(U9&gt;=0.5,"2",IF(U9&lt;0.5,"1")))))</f>
        <v>1</v>
      </c>
    </row>
    <row r="10" spans="1:22" s="66" customFormat="1" ht="18" customHeight="1">
      <c r="A10" s="50">
        <f>IF('มฐ.1'!A10="","",'มฐ.1'!A10)</f>
        <v>5</v>
      </c>
      <c r="B10" s="183" t="s">
        <v>104</v>
      </c>
      <c r="C10" s="184" t="s">
        <v>105</v>
      </c>
      <c r="D10" s="154">
        <v>0</v>
      </c>
      <c r="E10" s="155">
        <v>0</v>
      </c>
      <c r="F10" s="155">
        <v>0</v>
      </c>
      <c r="G10" s="155">
        <v>0</v>
      </c>
      <c r="H10" s="90">
        <f t="shared" si="1"/>
        <v>0</v>
      </c>
      <c r="I10" s="89">
        <f t="shared" si="2"/>
        <v>0</v>
      </c>
      <c r="J10" s="90" t="str">
        <f t="shared" si="0"/>
        <v>1</v>
      </c>
      <c r="L10" s="217"/>
      <c r="M10" s="72" t="s">
        <v>40</v>
      </c>
      <c r="N10" s="49">
        <f aca="true" t="shared" si="5" ref="N10:S10">ROUND(N9*100/MAX($A$6:$A$48),2)</f>
        <v>0</v>
      </c>
      <c r="O10" s="49">
        <f t="shared" si="5"/>
        <v>0</v>
      </c>
      <c r="P10" s="49">
        <f t="shared" si="5"/>
        <v>0</v>
      </c>
      <c r="Q10" s="49">
        <f t="shared" si="5"/>
        <v>0</v>
      </c>
      <c r="R10" s="75">
        <f t="shared" si="5"/>
        <v>0</v>
      </c>
      <c r="S10" s="49">
        <f t="shared" si="5"/>
        <v>0</v>
      </c>
      <c r="T10" s="219"/>
      <c r="U10" s="219"/>
      <c r="V10" s="223" t="str">
        <f t="shared" si="4"/>
        <v>5</v>
      </c>
    </row>
    <row r="11" spans="1:22" s="66" customFormat="1" ht="18" customHeight="1">
      <c r="A11" s="50">
        <f>IF('มฐ.1'!A11="","",'มฐ.1'!A11)</f>
        <v>6</v>
      </c>
      <c r="B11" s="185" t="s">
        <v>106</v>
      </c>
      <c r="C11" s="186" t="s">
        <v>107</v>
      </c>
      <c r="D11" s="154">
        <v>0</v>
      </c>
      <c r="E11" s="155">
        <v>0</v>
      </c>
      <c r="F11" s="155">
        <v>0</v>
      </c>
      <c r="G11" s="155">
        <v>0</v>
      </c>
      <c r="H11" s="90">
        <f t="shared" si="1"/>
        <v>0</v>
      </c>
      <c r="I11" s="89">
        <f t="shared" si="2"/>
        <v>0</v>
      </c>
      <c r="J11" s="90" t="str">
        <f t="shared" si="0"/>
        <v>1</v>
      </c>
      <c r="L11" s="216">
        <v>2.3</v>
      </c>
      <c r="M11" s="72" t="s">
        <v>39</v>
      </c>
      <c r="N11" s="65">
        <f>COUNTIF($F$6:$F$48,1)</f>
        <v>0</v>
      </c>
      <c r="O11" s="65">
        <f>COUNTIF($F$6:$F$48,2)</f>
        <v>0</v>
      </c>
      <c r="P11" s="65">
        <f>COUNTIF($F$6:$F$48,3)</f>
        <v>0</v>
      </c>
      <c r="Q11" s="65">
        <f>COUNTIF($F$6:$F$48,4)</f>
        <v>0</v>
      </c>
      <c r="R11" s="74">
        <f>COUNTIF($F$6:$F$48,5)</f>
        <v>0</v>
      </c>
      <c r="S11" s="65">
        <f>SUM(P11:R11)</f>
        <v>0</v>
      </c>
      <c r="T11" s="218">
        <v>1</v>
      </c>
      <c r="U11" s="218">
        <f>ROUND(S12*T11/100,2)</f>
        <v>0</v>
      </c>
      <c r="V11" s="222" t="str">
        <f>IF(U11&gt;=0.9,"5",IF(U11&gt;=0.75,"4",IF(U11&gt;=0.6,"3",IF(U11&gt;=0.5,"2",IF(U11&lt;0.5,"1")))))</f>
        <v>1</v>
      </c>
    </row>
    <row r="12" spans="1:22" s="66" customFormat="1" ht="18" customHeight="1">
      <c r="A12" s="50">
        <f>IF('มฐ.1'!A12="","",'มฐ.1'!A12)</f>
        <v>7</v>
      </c>
      <c r="B12" s="181" t="s">
        <v>108</v>
      </c>
      <c r="C12" s="182" t="s">
        <v>109</v>
      </c>
      <c r="D12" s="154">
        <v>0</v>
      </c>
      <c r="E12" s="155">
        <v>0</v>
      </c>
      <c r="F12" s="155">
        <v>0</v>
      </c>
      <c r="G12" s="155">
        <v>0</v>
      </c>
      <c r="H12" s="90">
        <f t="shared" si="1"/>
        <v>0</v>
      </c>
      <c r="I12" s="89">
        <f t="shared" si="2"/>
        <v>0</v>
      </c>
      <c r="J12" s="90" t="str">
        <f t="shared" si="0"/>
        <v>1</v>
      </c>
      <c r="L12" s="217"/>
      <c r="M12" s="72" t="s">
        <v>40</v>
      </c>
      <c r="N12" s="49">
        <f aca="true" t="shared" si="6" ref="N12:S12">ROUND(N11*100/MAX($A$6:$A$48),2)</f>
        <v>0</v>
      </c>
      <c r="O12" s="49">
        <f t="shared" si="6"/>
        <v>0</v>
      </c>
      <c r="P12" s="49">
        <f t="shared" si="6"/>
        <v>0</v>
      </c>
      <c r="Q12" s="49">
        <f t="shared" si="6"/>
        <v>0</v>
      </c>
      <c r="R12" s="75">
        <f t="shared" si="6"/>
        <v>0</v>
      </c>
      <c r="S12" s="49">
        <f t="shared" si="6"/>
        <v>0</v>
      </c>
      <c r="T12" s="219"/>
      <c r="U12" s="219"/>
      <c r="V12" s="223" t="str">
        <f t="shared" si="4"/>
        <v>5</v>
      </c>
    </row>
    <row r="13" spans="1:22" s="66" customFormat="1" ht="18" customHeight="1">
      <c r="A13" s="50">
        <f>IF('มฐ.1'!A13="","",'มฐ.1'!A13)</f>
        <v>8</v>
      </c>
      <c r="B13" s="181" t="s">
        <v>110</v>
      </c>
      <c r="C13" s="182" t="s">
        <v>111</v>
      </c>
      <c r="D13" s="154">
        <v>0</v>
      </c>
      <c r="E13" s="155">
        <v>0</v>
      </c>
      <c r="F13" s="155">
        <v>0</v>
      </c>
      <c r="G13" s="155">
        <v>0</v>
      </c>
      <c r="H13" s="90">
        <f t="shared" si="1"/>
        <v>0</v>
      </c>
      <c r="I13" s="89">
        <f t="shared" si="2"/>
        <v>0</v>
      </c>
      <c r="J13" s="90" t="str">
        <f t="shared" si="0"/>
        <v>1</v>
      </c>
      <c r="L13" s="216">
        <v>2.4</v>
      </c>
      <c r="M13" s="72" t="s">
        <v>39</v>
      </c>
      <c r="N13" s="65">
        <f>COUNTIF($G$6:$G$48,1)</f>
        <v>0</v>
      </c>
      <c r="O13" s="65">
        <f>COUNTIF($G$6:$G$48,2)</f>
        <v>0</v>
      </c>
      <c r="P13" s="65">
        <f>COUNTIF($G$6:$G$48,3)</f>
        <v>0</v>
      </c>
      <c r="Q13" s="65">
        <f>COUNTIF($G$6:$G$48,4)</f>
        <v>0</v>
      </c>
      <c r="R13" s="74">
        <f>COUNTIF($G$6:$G$48,5)</f>
        <v>0</v>
      </c>
      <c r="S13" s="65">
        <f>SUM(P13:R13)</f>
        <v>0</v>
      </c>
      <c r="T13" s="218">
        <v>1</v>
      </c>
      <c r="U13" s="218">
        <f>ROUND(S14*T13/100,2)</f>
        <v>0</v>
      </c>
      <c r="V13" s="222" t="str">
        <f>IF(U13&gt;=0.9,"5",IF(U13&gt;=0.75,"4",IF(U13&gt;=0.6,"3",IF(U13&gt;=0.5,"2",IF(U13&lt;0.5,"1")))))</f>
        <v>1</v>
      </c>
    </row>
    <row r="14" spans="1:22" s="66" customFormat="1" ht="18" customHeight="1">
      <c r="A14" s="50">
        <f>IF('มฐ.1'!A14="","",'มฐ.1'!A14)</f>
        <v>9</v>
      </c>
      <c r="B14" s="183" t="s">
        <v>112</v>
      </c>
      <c r="C14" s="184" t="s">
        <v>113</v>
      </c>
      <c r="D14" s="154">
        <v>0</v>
      </c>
      <c r="E14" s="155">
        <v>0</v>
      </c>
      <c r="F14" s="155">
        <v>0</v>
      </c>
      <c r="G14" s="155">
        <v>0</v>
      </c>
      <c r="H14" s="90">
        <f t="shared" si="1"/>
        <v>0</v>
      </c>
      <c r="I14" s="89">
        <f t="shared" si="2"/>
        <v>0</v>
      </c>
      <c r="J14" s="90" t="str">
        <f t="shared" si="0"/>
        <v>1</v>
      </c>
      <c r="L14" s="217"/>
      <c r="M14" s="72" t="s">
        <v>40</v>
      </c>
      <c r="N14" s="49">
        <f aca="true" t="shared" si="7" ref="N14:S14">ROUND(N13*100/MAX($A$6:$A$48),2)</f>
        <v>0</v>
      </c>
      <c r="O14" s="49">
        <f t="shared" si="7"/>
        <v>0</v>
      </c>
      <c r="P14" s="49">
        <f t="shared" si="7"/>
        <v>0</v>
      </c>
      <c r="Q14" s="49">
        <f t="shared" si="7"/>
        <v>0</v>
      </c>
      <c r="R14" s="75">
        <f t="shared" si="7"/>
        <v>0</v>
      </c>
      <c r="S14" s="49">
        <f t="shared" si="7"/>
        <v>0</v>
      </c>
      <c r="T14" s="219"/>
      <c r="U14" s="219"/>
      <c r="V14" s="223" t="str">
        <f t="shared" si="4"/>
        <v>5</v>
      </c>
    </row>
    <row r="15" spans="1:22" s="66" customFormat="1" ht="18" customHeight="1">
      <c r="A15" s="50">
        <f>IF('มฐ.1'!A15="","",'มฐ.1'!A15)</f>
        <v>10</v>
      </c>
      <c r="B15" s="185" t="s">
        <v>114</v>
      </c>
      <c r="C15" s="186" t="s">
        <v>115</v>
      </c>
      <c r="D15" s="154">
        <v>0</v>
      </c>
      <c r="E15" s="155">
        <v>0</v>
      </c>
      <c r="F15" s="155">
        <v>0</v>
      </c>
      <c r="G15" s="155">
        <v>0</v>
      </c>
      <c r="H15" s="90">
        <f t="shared" si="1"/>
        <v>0</v>
      </c>
      <c r="I15" s="89">
        <f t="shared" si="2"/>
        <v>0</v>
      </c>
      <c r="J15" s="90" t="str">
        <f t="shared" si="0"/>
        <v>1</v>
      </c>
      <c r="L15" s="160" t="s">
        <v>49</v>
      </c>
      <c r="M15" s="72" t="s">
        <v>39</v>
      </c>
      <c r="N15" s="65">
        <f>COUNTIF($J$6:$J$48,1)</f>
        <v>43</v>
      </c>
      <c r="O15" s="65">
        <f>COUNTIF($J$6:$J$48,2)</f>
        <v>0</v>
      </c>
      <c r="P15" s="65">
        <f>COUNTIF($J$6:$J$48,3)</f>
        <v>0</v>
      </c>
      <c r="Q15" s="65">
        <f>COUNTIF($J$6:$J$48,4)</f>
        <v>0</v>
      </c>
      <c r="R15" s="65">
        <f>COUNTIF($J$6:$J$48,5)</f>
        <v>0</v>
      </c>
      <c r="S15" s="65">
        <f>SUM(P15:R15)</f>
        <v>0</v>
      </c>
      <c r="T15" s="218">
        <f>SUM(T7:T14)</f>
        <v>5</v>
      </c>
      <c r="U15" s="222">
        <f>SUM(U7:U14)</f>
        <v>0</v>
      </c>
      <c r="V15" s="222" t="str">
        <f>IF(U15&gt;=4.5,"5",IF(U15&gt;=3.75,"4",IF(U15&gt;=3,"3",IF(U15&gt;=2.5,"2",IF(U15&lt;2.5,"1")))))</f>
        <v>1</v>
      </c>
    </row>
    <row r="16" spans="1:22" s="66" customFormat="1" ht="18" customHeight="1">
      <c r="A16" s="50">
        <f>IF('มฐ.1'!A16="","",'มฐ.1'!A16)</f>
        <v>11</v>
      </c>
      <c r="B16" s="181" t="s">
        <v>116</v>
      </c>
      <c r="C16" s="182" t="s">
        <v>117</v>
      </c>
      <c r="D16" s="154">
        <v>0</v>
      </c>
      <c r="E16" s="155">
        <v>0</v>
      </c>
      <c r="F16" s="155">
        <v>0</v>
      </c>
      <c r="G16" s="155">
        <v>0</v>
      </c>
      <c r="H16" s="90">
        <f aca="true" t="shared" si="8" ref="H16:H24">SUM(D16:G16)</f>
        <v>0</v>
      </c>
      <c r="I16" s="89">
        <f aca="true" t="shared" si="9" ref="I16:I48">H16/4</f>
        <v>0</v>
      </c>
      <c r="J16" s="90" t="str">
        <f t="shared" si="0"/>
        <v>1</v>
      </c>
      <c r="L16" s="161" t="s">
        <v>51</v>
      </c>
      <c r="M16" s="72" t="s">
        <v>40</v>
      </c>
      <c r="N16" s="49">
        <f aca="true" t="shared" si="10" ref="N16:S16">ROUND(N15*100/MAX($A$6:$A$48),2)</f>
        <v>100</v>
      </c>
      <c r="O16" s="49">
        <f t="shared" si="10"/>
        <v>0</v>
      </c>
      <c r="P16" s="49">
        <f t="shared" si="10"/>
        <v>0</v>
      </c>
      <c r="Q16" s="49">
        <f t="shared" si="10"/>
        <v>0</v>
      </c>
      <c r="R16" s="49">
        <f t="shared" si="10"/>
        <v>0</v>
      </c>
      <c r="S16" s="49">
        <f t="shared" si="10"/>
        <v>0</v>
      </c>
      <c r="T16" s="219"/>
      <c r="U16" s="224"/>
      <c r="V16" s="223" t="e">
        <f>IF(#REF!&gt;=90,"5",IF(#REF!&gt;=75,"4",IF(#REF!&gt;=60,"3",IF(#REF!&gt;=50,"2",IF(#REF!&lt;50,"1")))))</f>
        <v>#REF!</v>
      </c>
    </row>
    <row r="17" spans="1:10" s="66" customFormat="1" ht="18" customHeight="1">
      <c r="A17" s="50">
        <f>IF('มฐ.1'!A17="","",'มฐ.1'!A17)</f>
        <v>12</v>
      </c>
      <c r="B17" s="181" t="s">
        <v>118</v>
      </c>
      <c r="C17" s="182" t="s">
        <v>119</v>
      </c>
      <c r="D17" s="154">
        <v>0</v>
      </c>
      <c r="E17" s="155">
        <v>0</v>
      </c>
      <c r="F17" s="155">
        <v>0</v>
      </c>
      <c r="G17" s="155">
        <v>0</v>
      </c>
      <c r="H17" s="90">
        <f t="shared" si="8"/>
        <v>0</v>
      </c>
      <c r="I17" s="89">
        <f t="shared" si="9"/>
        <v>0</v>
      </c>
      <c r="J17" s="90" t="str">
        <f t="shared" si="0"/>
        <v>1</v>
      </c>
    </row>
    <row r="18" spans="1:10" s="66" customFormat="1" ht="18" customHeight="1">
      <c r="A18" s="50">
        <f>IF('มฐ.1'!A18="","",'มฐ.1'!A18)</f>
        <v>13</v>
      </c>
      <c r="B18" s="181" t="s">
        <v>120</v>
      </c>
      <c r="C18" s="182" t="s">
        <v>121</v>
      </c>
      <c r="D18" s="154">
        <v>0</v>
      </c>
      <c r="E18" s="155">
        <v>0</v>
      </c>
      <c r="F18" s="155">
        <v>0</v>
      </c>
      <c r="G18" s="155">
        <v>0</v>
      </c>
      <c r="H18" s="90">
        <f t="shared" si="8"/>
        <v>0</v>
      </c>
      <c r="I18" s="89">
        <f t="shared" si="9"/>
        <v>0</v>
      </c>
      <c r="J18" s="90" t="str">
        <f t="shared" si="0"/>
        <v>1</v>
      </c>
    </row>
    <row r="19" spans="1:10" s="66" customFormat="1" ht="18" customHeight="1">
      <c r="A19" s="50">
        <f>IF('มฐ.1'!A19="","",'มฐ.1'!A19)</f>
        <v>14</v>
      </c>
      <c r="B19" s="183" t="s">
        <v>122</v>
      </c>
      <c r="C19" s="184" t="s">
        <v>123</v>
      </c>
      <c r="D19" s="154">
        <v>0</v>
      </c>
      <c r="E19" s="155">
        <v>0</v>
      </c>
      <c r="F19" s="155">
        <v>0</v>
      </c>
      <c r="G19" s="155">
        <v>0</v>
      </c>
      <c r="H19" s="90">
        <f t="shared" si="8"/>
        <v>0</v>
      </c>
      <c r="I19" s="89">
        <f t="shared" si="9"/>
        <v>0</v>
      </c>
      <c r="J19" s="90" t="str">
        <f t="shared" si="0"/>
        <v>1</v>
      </c>
    </row>
    <row r="20" spans="1:10" s="66" customFormat="1" ht="18" customHeight="1">
      <c r="A20" s="50">
        <f>IF('มฐ.1'!A20="","",'มฐ.1'!A20)</f>
        <v>15</v>
      </c>
      <c r="B20" s="185" t="s">
        <v>124</v>
      </c>
      <c r="C20" s="186" t="s">
        <v>125</v>
      </c>
      <c r="D20" s="154">
        <v>0</v>
      </c>
      <c r="E20" s="155">
        <v>0</v>
      </c>
      <c r="F20" s="155">
        <v>0</v>
      </c>
      <c r="G20" s="155">
        <v>0</v>
      </c>
      <c r="H20" s="90">
        <f t="shared" si="8"/>
        <v>0</v>
      </c>
      <c r="I20" s="89">
        <f t="shared" si="9"/>
        <v>0</v>
      </c>
      <c r="J20" s="90" t="str">
        <f t="shared" si="0"/>
        <v>1</v>
      </c>
    </row>
    <row r="21" spans="1:10" s="66" customFormat="1" ht="18" customHeight="1">
      <c r="A21" s="50">
        <f>IF('มฐ.1'!A21="","",'มฐ.1'!A21)</f>
        <v>16</v>
      </c>
      <c r="B21" s="181" t="s">
        <v>126</v>
      </c>
      <c r="C21" s="182" t="s">
        <v>127</v>
      </c>
      <c r="D21" s="154">
        <v>0</v>
      </c>
      <c r="E21" s="155">
        <v>0</v>
      </c>
      <c r="F21" s="155">
        <v>0</v>
      </c>
      <c r="G21" s="155">
        <v>0</v>
      </c>
      <c r="H21" s="90">
        <f t="shared" si="8"/>
        <v>0</v>
      </c>
      <c r="I21" s="89">
        <f t="shared" si="9"/>
        <v>0</v>
      </c>
      <c r="J21" s="90" t="str">
        <f t="shared" si="0"/>
        <v>1</v>
      </c>
    </row>
    <row r="22" spans="1:10" s="66" customFormat="1" ht="18" customHeight="1">
      <c r="A22" s="50">
        <f>IF('มฐ.1'!A22="","",'มฐ.1'!A22)</f>
        <v>17</v>
      </c>
      <c r="B22" s="181" t="s">
        <v>128</v>
      </c>
      <c r="C22" s="182" t="s">
        <v>129</v>
      </c>
      <c r="D22" s="154">
        <v>0</v>
      </c>
      <c r="E22" s="155">
        <v>0</v>
      </c>
      <c r="F22" s="155">
        <v>0</v>
      </c>
      <c r="G22" s="155">
        <v>0</v>
      </c>
      <c r="H22" s="90">
        <f t="shared" si="8"/>
        <v>0</v>
      </c>
      <c r="I22" s="89">
        <f t="shared" si="9"/>
        <v>0</v>
      </c>
      <c r="J22" s="90" t="str">
        <f t="shared" si="0"/>
        <v>1</v>
      </c>
    </row>
    <row r="23" spans="1:10" s="66" customFormat="1" ht="18" customHeight="1">
      <c r="A23" s="50">
        <f>IF('มฐ.1'!A23="","",'มฐ.1'!A23)</f>
        <v>18</v>
      </c>
      <c r="B23" s="181" t="s">
        <v>130</v>
      </c>
      <c r="C23" s="182" t="s">
        <v>131</v>
      </c>
      <c r="D23" s="154">
        <v>0</v>
      </c>
      <c r="E23" s="155">
        <v>0</v>
      </c>
      <c r="F23" s="155">
        <v>0</v>
      </c>
      <c r="G23" s="155">
        <v>0</v>
      </c>
      <c r="H23" s="90">
        <f t="shared" si="8"/>
        <v>0</v>
      </c>
      <c r="I23" s="89">
        <f t="shared" si="9"/>
        <v>0</v>
      </c>
      <c r="J23" s="90" t="str">
        <f t="shared" si="0"/>
        <v>1</v>
      </c>
    </row>
    <row r="24" spans="1:10" s="66" customFormat="1" ht="18" customHeight="1">
      <c r="A24" s="50">
        <f>IF('มฐ.1'!A24="","",'มฐ.1'!A24)</f>
        <v>19</v>
      </c>
      <c r="B24" s="183" t="s">
        <v>132</v>
      </c>
      <c r="C24" s="184" t="s">
        <v>133</v>
      </c>
      <c r="D24" s="154">
        <v>0</v>
      </c>
      <c r="E24" s="155">
        <v>0</v>
      </c>
      <c r="F24" s="155">
        <v>0</v>
      </c>
      <c r="G24" s="155">
        <v>0</v>
      </c>
      <c r="H24" s="90">
        <f t="shared" si="8"/>
        <v>0</v>
      </c>
      <c r="I24" s="89">
        <f t="shared" si="9"/>
        <v>0</v>
      </c>
      <c r="J24" s="90" t="str">
        <f t="shared" si="0"/>
        <v>1</v>
      </c>
    </row>
    <row r="25" spans="1:10" s="66" customFormat="1" ht="18" customHeight="1">
      <c r="A25" s="50">
        <f>IF('มฐ.1'!A25="","",'มฐ.1'!A25)</f>
        <v>20</v>
      </c>
      <c r="B25" s="185" t="s">
        <v>134</v>
      </c>
      <c r="C25" s="186" t="s">
        <v>135</v>
      </c>
      <c r="D25" s="154">
        <v>0</v>
      </c>
      <c r="E25" s="155">
        <v>0</v>
      </c>
      <c r="F25" s="155">
        <v>0</v>
      </c>
      <c r="G25" s="155">
        <v>0</v>
      </c>
      <c r="H25" s="90">
        <f aca="true" t="shared" si="11" ref="H25:H44">SUM(D25:G25)</f>
        <v>0</v>
      </c>
      <c r="I25" s="89">
        <f t="shared" si="9"/>
        <v>0</v>
      </c>
      <c r="J25" s="90" t="str">
        <f aca="true" t="shared" si="12" ref="J25:J44">IF(A25="","",IF(OR(D25=1,E25=1,F25=1,G25=1,I25&lt;2),"1",IF(I25&gt;=4.5,"5",IF(I25&gt;=3.5,"4",IF(I25&gt;=2.5,"3",IF(I25&gt;=2,"2"))))))</f>
        <v>1</v>
      </c>
    </row>
    <row r="26" spans="1:10" s="66" customFormat="1" ht="18" customHeight="1">
      <c r="A26" s="50">
        <f>IF('มฐ.1'!A26="","",'มฐ.1'!A26)</f>
        <v>21</v>
      </c>
      <c r="B26" s="181" t="s">
        <v>136</v>
      </c>
      <c r="C26" s="182" t="s">
        <v>137</v>
      </c>
      <c r="D26" s="154">
        <v>0</v>
      </c>
      <c r="E26" s="155">
        <v>0</v>
      </c>
      <c r="F26" s="155">
        <v>0</v>
      </c>
      <c r="G26" s="155">
        <v>0</v>
      </c>
      <c r="H26" s="90">
        <f t="shared" si="11"/>
        <v>0</v>
      </c>
      <c r="I26" s="89">
        <f t="shared" si="9"/>
        <v>0</v>
      </c>
      <c r="J26" s="90" t="str">
        <f t="shared" si="12"/>
        <v>1</v>
      </c>
    </row>
    <row r="27" spans="1:10" s="66" customFormat="1" ht="18" customHeight="1">
      <c r="A27" s="50">
        <f>IF('มฐ.1'!A27="","",'มฐ.1'!A27)</f>
        <v>22</v>
      </c>
      <c r="B27" s="181" t="s">
        <v>138</v>
      </c>
      <c r="C27" s="182" t="s">
        <v>139</v>
      </c>
      <c r="D27" s="154">
        <v>0</v>
      </c>
      <c r="E27" s="155">
        <v>0</v>
      </c>
      <c r="F27" s="155">
        <v>0</v>
      </c>
      <c r="G27" s="155">
        <v>0</v>
      </c>
      <c r="H27" s="90">
        <f t="shared" si="11"/>
        <v>0</v>
      </c>
      <c r="I27" s="89">
        <f t="shared" si="9"/>
        <v>0</v>
      </c>
      <c r="J27" s="90" t="str">
        <f t="shared" si="12"/>
        <v>1</v>
      </c>
    </row>
    <row r="28" spans="1:10" s="66" customFormat="1" ht="18" customHeight="1">
      <c r="A28" s="50">
        <f>IF('มฐ.1'!A28="","",'มฐ.1'!A28)</f>
        <v>23</v>
      </c>
      <c r="B28" s="181" t="s">
        <v>140</v>
      </c>
      <c r="C28" s="182" t="s">
        <v>141</v>
      </c>
      <c r="D28" s="154">
        <v>0</v>
      </c>
      <c r="E28" s="155">
        <v>0</v>
      </c>
      <c r="F28" s="155">
        <v>0</v>
      </c>
      <c r="G28" s="155">
        <v>0</v>
      </c>
      <c r="H28" s="90">
        <f t="shared" si="11"/>
        <v>0</v>
      </c>
      <c r="I28" s="89">
        <f t="shared" si="9"/>
        <v>0</v>
      </c>
      <c r="J28" s="90" t="str">
        <f t="shared" si="12"/>
        <v>1</v>
      </c>
    </row>
    <row r="29" spans="1:10" s="66" customFormat="1" ht="18" customHeight="1">
      <c r="A29" s="50">
        <f>IF('มฐ.1'!A29="","",'มฐ.1'!A29)</f>
        <v>24</v>
      </c>
      <c r="B29" s="183" t="s">
        <v>142</v>
      </c>
      <c r="C29" s="184" t="s">
        <v>143</v>
      </c>
      <c r="D29" s="154">
        <v>0</v>
      </c>
      <c r="E29" s="155">
        <v>0</v>
      </c>
      <c r="F29" s="155">
        <v>0</v>
      </c>
      <c r="G29" s="155">
        <v>0</v>
      </c>
      <c r="H29" s="90">
        <f t="shared" si="11"/>
        <v>0</v>
      </c>
      <c r="I29" s="89">
        <f t="shared" si="9"/>
        <v>0</v>
      </c>
      <c r="J29" s="90" t="str">
        <f t="shared" si="12"/>
        <v>1</v>
      </c>
    </row>
    <row r="30" spans="1:10" s="66" customFormat="1" ht="18" customHeight="1">
      <c r="A30" s="50">
        <f>IF('มฐ.1'!A30="","",'มฐ.1'!A30)</f>
        <v>25</v>
      </c>
      <c r="B30" s="185" t="s">
        <v>144</v>
      </c>
      <c r="C30" s="186" t="s">
        <v>145</v>
      </c>
      <c r="D30" s="154">
        <v>0</v>
      </c>
      <c r="E30" s="155">
        <v>0</v>
      </c>
      <c r="F30" s="155">
        <v>0</v>
      </c>
      <c r="G30" s="155">
        <v>0</v>
      </c>
      <c r="H30" s="90">
        <f aca="true" t="shared" si="13" ref="H30:H38">SUM(D30:G30)</f>
        <v>0</v>
      </c>
      <c r="I30" s="89">
        <f aca="true" t="shared" si="14" ref="I30:I38">H30/4</f>
        <v>0</v>
      </c>
      <c r="J30" s="90" t="str">
        <f aca="true" t="shared" si="15" ref="J30:J38">IF(A30="","",IF(OR(D30=1,E30=1,F30=1,G30=1,I30&lt;2),"1",IF(I30&gt;=4.5,"5",IF(I30&gt;=3.5,"4",IF(I30&gt;=2.5,"3",IF(I30&gt;=2,"2"))))))</f>
        <v>1</v>
      </c>
    </row>
    <row r="31" spans="1:10" s="66" customFormat="1" ht="18" customHeight="1">
      <c r="A31" s="50">
        <f>IF('มฐ.1'!A31="","",'มฐ.1'!A31)</f>
        <v>26</v>
      </c>
      <c r="B31" s="181" t="s">
        <v>146</v>
      </c>
      <c r="C31" s="182" t="s">
        <v>147</v>
      </c>
      <c r="D31" s="154">
        <v>0</v>
      </c>
      <c r="E31" s="155">
        <v>0</v>
      </c>
      <c r="F31" s="155">
        <v>0</v>
      </c>
      <c r="G31" s="155">
        <v>0</v>
      </c>
      <c r="H31" s="90">
        <f t="shared" si="13"/>
        <v>0</v>
      </c>
      <c r="I31" s="89">
        <f t="shared" si="14"/>
        <v>0</v>
      </c>
      <c r="J31" s="90" t="str">
        <f t="shared" si="15"/>
        <v>1</v>
      </c>
    </row>
    <row r="32" spans="1:10" s="66" customFormat="1" ht="18" customHeight="1">
      <c r="A32" s="50">
        <f>IF('มฐ.1'!A32="","",'มฐ.1'!A32)</f>
        <v>27</v>
      </c>
      <c r="B32" s="181" t="s">
        <v>148</v>
      </c>
      <c r="C32" s="182" t="s">
        <v>149</v>
      </c>
      <c r="D32" s="154">
        <v>0</v>
      </c>
      <c r="E32" s="155">
        <v>0</v>
      </c>
      <c r="F32" s="155">
        <v>0</v>
      </c>
      <c r="G32" s="155">
        <v>0</v>
      </c>
      <c r="H32" s="90">
        <f t="shared" si="13"/>
        <v>0</v>
      </c>
      <c r="I32" s="89">
        <f t="shared" si="14"/>
        <v>0</v>
      </c>
      <c r="J32" s="90" t="str">
        <f t="shared" si="15"/>
        <v>1</v>
      </c>
    </row>
    <row r="33" spans="1:10" s="66" customFormat="1" ht="18" customHeight="1">
      <c r="A33" s="50">
        <f>IF('มฐ.1'!A33="","",'มฐ.1'!A33)</f>
        <v>28</v>
      </c>
      <c r="B33" s="181" t="s">
        <v>150</v>
      </c>
      <c r="C33" s="182" t="s">
        <v>151</v>
      </c>
      <c r="D33" s="154">
        <v>0</v>
      </c>
      <c r="E33" s="155">
        <v>0</v>
      </c>
      <c r="F33" s="155">
        <v>0</v>
      </c>
      <c r="G33" s="155">
        <v>0</v>
      </c>
      <c r="H33" s="90">
        <f t="shared" si="13"/>
        <v>0</v>
      </c>
      <c r="I33" s="89">
        <f t="shared" si="14"/>
        <v>0</v>
      </c>
      <c r="J33" s="90" t="str">
        <f t="shared" si="15"/>
        <v>1</v>
      </c>
    </row>
    <row r="34" spans="1:10" s="66" customFormat="1" ht="18" customHeight="1">
      <c r="A34" s="50">
        <f>IF('มฐ.1'!A34="","",'มฐ.1'!A34)</f>
        <v>29</v>
      </c>
      <c r="B34" s="183" t="s">
        <v>152</v>
      </c>
      <c r="C34" s="184" t="s">
        <v>153</v>
      </c>
      <c r="D34" s="154">
        <v>0</v>
      </c>
      <c r="E34" s="155">
        <v>0</v>
      </c>
      <c r="F34" s="155">
        <v>0</v>
      </c>
      <c r="G34" s="155">
        <v>0</v>
      </c>
      <c r="H34" s="90">
        <f t="shared" si="13"/>
        <v>0</v>
      </c>
      <c r="I34" s="89">
        <f t="shared" si="14"/>
        <v>0</v>
      </c>
      <c r="J34" s="90" t="str">
        <f t="shared" si="15"/>
        <v>1</v>
      </c>
    </row>
    <row r="35" spans="1:10" s="66" customFormat="1" ht="18" customHeight="1">
      <c r="A35" s="50">
        <f>IF('มฐ.1'!A35="","",'มฐ.1'!A35)</f>
        <v>30</v>
      </c>
      <c r="B35" s="187" t="s">
        <v>154</v>
      </c>
      <c r="C35" s="188" t="s">
        <v>155</v>
      </c>
      <c r="D35" s="154">
        <v>0</v>
      </c>
      <c r="E35" s="155">
        <v>0</v>
      </c>
      <c r="F35" s="155">
        <v>0</v>
      </c>
      <c r="G35" s="155">
        <v>0</v>
      </c>
      <c r="H35" s="90">
        <f t="shared" si="13"/>
        <v>0</v>
      </c>
      <c r="I35" s="89">
        <f t="shared" si="14"/>
        <v>0</v>
      </c>
      <c r="J35" s="90" t="str">
        <f t="shared" si="15"/>
        <v>1</v>
      </c>
    </row>
    <row r="36" spans="1:10" s="66" customFormat="1" ht="18" customHeight="1">
      <c r="A36" s="50">
        <f>IF('มฐ.1'!A36="","",'มฐ.1'!A36)</f>
        <v>31</v>
      </c>
      <c r="B36" s="181" t="s">
        <v>156</v>
      </c>
      <c r="C36" s="182" t="s">
        <v>157</v>
      </c>
      <c r="D36" s="154">
        <v>0</v>
      </c>
      <c r="E36" s="155">
        <v>0</v>
      </c>
      <c r="F36" s="155">
        <v>0</v>
      </c>
      <c r="G36" s="155">
        <v>0</v>
      </c>
      <c r="H36" s="90">
        <f t="shared" si="13"/>
        <v>0</v>
      </c>
      <c r="I36" s="89">
        <f t="shared" si="14"/>
        <v>0</v>
      </c>
      <c r="J36" s="90" t="str">
        <f t="shared" si="15"/>
        <v>1</v>
      </c>
    </row>
    <row r="37" spans="1:10" s="66" customFormat="1" ht="18" customHeight="1">
      <c r="A37" s="50">
        <f>IF('มฐ.1'!A37="","",'มฐ.1'!A37)</f>
        <v>32</v>
      </c>
      <c r="B37" s="181" t="s">
        <v>158</v>
      </c>
      <c r="C37" s="182" t="s">
        <v>159</v>
      </c>
      <c r="D37" s="154">
        <v>0</v>
      </c>
      <c r="E37" s="155">
        <v>0</v>
      </c>
      <c r="F37" s="155">
        <v>0</v>
      </c>
      <c r="G37" s="155">
        <v>0</v>
      </c>
      <c r="H37" s="90">
        <f t="shared" si="13"/>
        <v>0</v>
      </c>
      <c r="I37" s="89">
        <f t="shared" si="14"/>
        <v>0</v>
      </c>
      <c r="J37" s="90" t="str">
        <f t="shared" si="15"/>
        <v>1</v>
      </c>
    </row>
    <row r="38" spans="1:10" s="66" customFormat="1" ht="18" customHeight="1">
      <c r="A38" s="50">
        <f>IF('มฐ.1'!A38="","",'มฐ.1'!A38)</f>
        <v>33</v>
      </c>
      <c r="B38" s="181" t="s">
        <v>160</v>
      </c>
      <c r="C38" s="182" t="s">
        <v>161</v>
      </c>
      <c r="D38" s="154">
        <v>0</v>
      </c>
      <c r="E38" s="155">
        <v>0</v>
      </c>
      <c r="F38" s="155">
        <v>0</v>
      </c>
      <c r="G38" s="155">
        <v>0</v>
      </c>
      <c r="H38" s="90">
        <f t="shared" si="13"/>
        <v>0</v>
      </c>
      <c r="I38" s="89">
        <f t="shared" si="14"/>
        <v>0</v>
      </c>
      <c r="J38" s="90" t="str">
        <f t="shared" si="15"/>
        <v>1</v>
      </c>
    </row>
    <row r="39" spans="1:10" s="66" customFormat="1" ht="18" customHeight="1">
      <c r="A39" s="50">
        <f>IF('มฐ.1'!A39="","",'มฐ.1'!A39)</f>
        <v>34</v>
      </c>
      <c r="B39" s="181"/>
      <c r="C39" s="182"/>
      <c r="D39" s="154">
        <v>0</v>
      </c>
      <c r="E39" s="155">
        <v>0</v>
      </c>
      <c r="F39" s="155">
        <v>0</v>
      </c>
      <c r="G39" s="155">
        <v>0</v>
      </c>
      <c r="H39" s="90">
        <f t="shared" si="11"/>
        <v>0</v>
      </c>
      <c r="I39" s="89">
        <f t="shared" si="9"/>
        <v>0</v>
      </c>
      <c r="J39" s="90" t="str">
        <f t="shared" si="12"/>
        <v>1</v>
      </c>
    </row>
    <row r="40" spans="1:10" s="66" customFormat="1" ht="18" customHeight="1">
      <c r="A40" s="50">
        <f>IF('มฐ.1'!A40="","",'มฐ.1'!A40)</f>
        <v>35</v>
      </c>
      <c r="B40" s="143"/>
      <c r="C40" s="174">
        <f>'มฐ.1'!C40</f>
        <v>0</v>
      </c>
      <c r="D40" s="154">
        <v>0</v>
      </c>
      <c r="E40" s="155">
        <v>0</v>
      </c>
      <c r="F40" s="155">
        <v>0</v>
      </c>
      <c r="G40" s="155">
        <v>0</v>
      </c>
      <c r="H40" s="90">
        <f t="shared" si="11"/>
        <v>0</v>
      </c>
      <c r="I40" s="89">
        <f t="shared" si="9"/>
        <v>0</v>
      </c>
      <c r="J40" s="90" t="str">
        <f t="shared" si="12"/>
        <v>1</v>
      </c>
    </row>
    <row r="41" spans="1:10" s="66" customFormat="1" ht="18" customHeight="1">
      <c r="A41" s="50">
        <f>IF('มฐ.1'!A41="","",'มฐ.1'!A41)</f>
        <v>36</v>
      </c>
      <c r="B41" s="143"/>
      <c r="C41" s="174">
        <f>'มฐ.1'!C41</f>
        <v>0</v>
      </c>
      <c r="D41" s="154">
        <v>0</v>
      </c>
      <c r="E41" s="155">
        <v>0</v>
      </c>
      <c r="F41" s="155">
        <v>0</v>
      </c>
      <c r="G41" s="155">
        <v>0</v>
      </c>
      <c r="H41" s="90">
        <f t="shared" si="11"/>
        <v>0</v>
      </c>
      <c r="I41" s="89">
        <f t="shared" si="9"/>
        <v>0</v>
      </c>
      <c r="J41" s="90" t="str">
        <f t="shared" si="12"/>
        <v>1</v>
      </c>
    </row>
    <row r="42" spans="1:10" s="66" customFormat="1" ht="18" customHeight="1">
      <c r="A42" s="50">
        <f>IF('มฐ.1'!A42="","",'มฐ.1'!A42)</f>
        <v>37</v>
      </c>
      <c r="B42" s="143"/>
      <c r="C42" s="174">
        <f>'มฐ.1'!C42</f>
        <v>0</v>
      </c>
      <c r="D42" s="154">
        <v>0</v>
      </c>
      <c r="E42" s="155">
        <v>0</v>
      </c>
      <c r="F42" s="155">
        <v>0</v>
      </c>
      <c r="G42" s="155">
        <v>0</v>
      </c>
      <c r="H42" s="90">
        <f t="shared" si="11"/>
        <v>0</v>
      </c>
      <c r="I42" s="89">
        <f t="shared" si="9"/>
        <v>0</v>
      </c>
      <c r="J42" s="90" t="str">
        <f t="shared" si="12"/>
        <v>1</v>
      </c>
    </row>
    <row r="43" spans="1:10" s="66" customFormat="1" ht="18" customHeight="1">
      <c r="A43" s="50">
        <f>IF('มฐ.1'!A43="","",'มฐ.1'!A43)</f>
        <v>38</v>
      </c>
      <c r="B43" s="143"/>
      <c r="C43" s="174">
        <f>'มฐ.1'!C43</f>
        <v>0</v>
      </c>
      <c r="D43" s="154">
        <v>0</v>
      </c>
      <c r="E43" s="155">
        <v>0</v>
      </c>
      <c r="F43" s="155">
        <v>0</v>
      </c>
      <c r="G43" s="155">
        <v>0</v>
      </c>
      <c r="H43" s="90">
        <f t="shared" si="11"/>
        <v>0</v>
      </c>
      <c r="I43" s="89">
        <f t="shared" si="9"/>
        <v>0</v>
      </c>
      <c r="J43" s="90" t="str">
        <f t="shared" si="12"/>
        <v>1</v>
      </c>
    </row>
    <row r="44" spans="1:10" s="66" customFormat="1" ht="18" customHeight="1">
      <c r="A44" s="50">
        <f>IF('มฐ.1'!A44="","",'มฐ.1'!A44)</f>
        <v>39</v>
      </c>
      <c r="B44" s="143"/>
      <c r="C44" s="174">
        <f>'มฐ.1'!C44</f>
        <v>0</v>
      </c>
      <c r="D44" s="154">
        <v>0</v>
      </c>
      <c r="E44" s="155">
        <v>0</v>
      </c>
      <c r="F44" s="155">
        <v>0</v>
      </c>
      <c r="G44" s="155">
        <v>0</v>
      </c>
      <c r="H44" s="90">
        <f t="shared" si="11"/>
        <v>0</v>
      </c>
      <c r="I44" s="89">
        <f t="shared" si="9"/>
        <v>0</v>
      </c>
      <c r="J44" s="90" t="str">
        <f t="shared" si="12"/>
        <v>1</v>
      </c>
    </row>
    <row r="45" spans="1:10" s="66" customFormat="1" ht="18" customHeight="1">
      <c r="A45" s="50">
        <f>IF('มฐ.1'!A45="","",'มฐ.1'!A45)</f>
        <v>40</v>
      </c>
      <c r="B45" s="143"/>
      <c r="C45" s="174">
        <f>'มฐ.1'!C45</f>
        <v>0</v>
      </c>
      <c r="D45" s="154">
        <v>0</v>
      </c>
      <c r="E45" s="155">
        <v>0</v>
      </c>
      <c r="F45" s="155">
        <v>0</v>
      </c>
      <c r="G45" s="155">
        <v>0</v>
      </c>
      <c r="H45" s="90">
        <f>SUM(D45:G45)</f>
        <v>0</v>
      </c>
      <c r="I45" s="89">
        <f t="shared" si="9"/>
        <v>0</v>
      </c>
      <c r="J45" s="90" t="str">
        <f>IF(A45="","",IF(OR(D45=1,E45=1,F45=1,G45=1,I45&lt;2),"1",IF(I45&gt;=4.5,"5",IF(I45&gt;=3.5,"4",IF(I45&gt;=2.5,"3",IF(I45&gt;=2,"2"))))))</f>
        <v>1</v>
      </c>
    </row>
    <row r="46" spans="1:10" s="66" customFormat="1" ht="18" customHeight="1">
      <c r="A46" s="50">
        <f>IF('มฐ.1'!A46="","",'มฐ.1'!A46)</f>
        <v>41</v>
      </c>
      <c r="B46" s="143"/>
      <c r="C46" s="174">
        <f>'มฐ.1'!C46</f>
        <v>0</v>
      </c>
      <c r="D46" s="154">
        <v>0</v>
      </c>
      <c r="E46" s="155">
        <v>0</v>
      </c>
      <c r="F46" s="155">
        <v>0</v>
      </c>
      <c r="G46" s="155">
        <v>0</v>
      </c>
      <c r="H46" s="90">
        <f>SUM(D46:G46)</f>
        <v>0</v>
      </c>
      <c r="I46" s="89">
        <f t="shared" si="9"/>
        <v>0</v>
      </c>
      <c r="J46" s="90" t="str">
        <f>IF(A46="","",IF(OR(D46=1,E46=1,F46=1,G46=1,I46&lt;2),"1",IF(I46&gt;=4.5,"5",IF(I46&gt;=3.5,"4",IF(I46&gt;=2.5,"3",IF(I46&gt;=2,"2"))))))</f>
        <v>1</v>
      </c>
    </row>
    <row r="47" spans="1:10" s="66" customFormat="1" ht="18.75" customHeight="1">
      <c r="A47" s="50">
        <f>IF('มฐ.1'!A47="","",'มฐ.1'!A47)</f>
        <v>42</v>
      </c>
      <c r="B47" s="143"/>
      <c r="C47" s="174">
        <f>'มฐ.1'!C47</f>
        <v>0</v>
      </c>
      <c r="D47" s="154">
        <v>0</v>
      </c>
      <c r="E47" s="155">
        <v>0</v>
      </c>
      <c r="F47" s="155">
        <v>0</v>
      </c>
      <c r="G47" s="155">
        <v>0</v>
      </c>
      <c r="H47" s="90">
        <f>SUM(D47:G47)</f>
        <v>0</v>
      </c>
      <c r="I47" s="89">
        <f t="shared" si="9"/>
        <v>0</v>
      </c>
      <c r="J47" s="90" t="str">
        <f>IF(A47="","",IF(OR(D47=1,E47=1,F47=1,G47=1,I47&lt;2),"1",IF(I47&gt;=4.5,"5",IF(I47&gt;=3.5,"4",IF(I47&gt;=2.5,"3",IF(I47&gt;=2,"2"))))))</f>
        <v>1</v>
      </c>
    </row>
    <row r="48" spans="1:10" s="66" customFormat="1" ht="18" customHeight="1">
      <c r="A48" s="50">
        <f>IF('มฐ.1'!A48="","",'มฐ.1'!A48)</f>
        <v>43</v>
      </c>
      <c r="B48" s="143"/>
      <c r="C48" s="174">
        <f>'มฐ.1'!C48</f>
        <v>0</v>
      </c>
      <c r="D48" s="154">
        <v>0</v>
      </c>
      <c r="E48" s="155">
        <v>0</v>
      </c>
      <c r="F48" s="155">
        <v>0</v>
      </c>
      <c r="G48" s="155">
        <v>0</v>
      </c>
      <c r="H48" s="90">
        <f>SUM(D48:G48)</f>
        <v>0</v>
      </c>
      <c r="I48" s="89">
        <f t="shared" si="9"/>
        <v>0</v>
      </c>
      <c r="J48" s="90" t="str">
        <f>IF(A48="","",IF(OR(D48=1,E48=1,F48=1,G48=1,I48&lt;2),"1",IF(I48&gt;=4.5,"5",IF(I48&gt;=3.5,"4",IF(I48&gt;=2.5,"3",IF(I48&gt;=2,"2"))))))</f>
        <v>1</v>
      </c>
    </row>
    <row r="49" spans="1:12" s="76" customFormat="1" ht="22.5" customHeight="1">
      <c r="A49" s="92">
        <v>0</v>
      </c>
      <c r="B49" s="92"/>
      <c r="C49" s="176" t="s">
        <v>43</v>
      </c>
      <c r="D49" s="89">
        <f>SUM(D6:D48)/MAX($A$6:$A$48)</f>
        <v>0</v>
      </c>
      <c r="E49" s="89">
        <f>SUM(E6:E48)/MAX($A$6:$A$48)</f>
        <v>0</v>
      </c>
      <c r="F49" s="89">
        <f>SUM(F6:F48)/MAX($A$6:$A$48)</f>
        <v>0</v>
      </c>
      <c r="G49" s="89">
        <f>SUM(G6:G48)/MAX($A$6:$A$48)</f>
        <v>0</v>
      </c>
      <c r="H49" s="90"/>
      <c r="I49" s="89">
        <f>SUM(D49:G49)/4</f>
        <v>0</v>
      </c>
      <c r="J49" s="90" t="str">
        <f>IF(A49="","",IF(OR(D49=1,E49=1,F49=1,G49=1,I49&lt;2),"1",IF(I49&gt;=4.5,"5",IF(I49&gt;=3.5,"4",IF(I49&gt;=2.5,"3",IF(I49&gt;=2,"2"))))))</f>
        <v>1</v>
      </c>
      <c r="L49" s="66"/>
    </row>
    <row r="50" spans="4:10" s="66" customFormat="1" ht="16.5" customHeight="1">
      <c r="D50" s="156"/>
      <c r="E50" s="156"/>
      <c r="F50" s="156"/>
      <c r="G50" s="156"/>
      <c r="H50" s="156"/>
      <c r="I50" s="156"/>
      <c r="J50" s="156"/>
    </row>
    <row r="51" spans="4:10" s="66" customFormat="1" ht="16.5" customHeight="1">
      <c r="D51" s="156"/>
      <c r="E51" s="156"/>
      <c r="F51" s="156"/>
      <c r="G51" s="156"/>
      <c r="H51" s="156"/>
      <c r="I51" s="156"/>
      <c r="J51" s="156"/>
    </row>
    <row r="52" spans="3:10" s="66" customFormat="1" ht="31.5" customHeight="1">
      <c r="C52" s="91" t="s">
        <v>79</v>
      </c>
      <c r="D52" s="156"/>
      <c r="F52" s="156"/>
      <c r="G52" s="156"/>
      <c r="H52" s="156"/>
      <c r="I52" s="156"/>
      <c r="J52" s="156"/>
    </row>
    <row r="53" spans="3:10" s="66" customFormat="1" ht="25.5" customHeight="1">
      <c r="C53" s="91" t="s">
        <v>75</v>
      </c>
      <c r="D53" s="156"/>
      <c r="F53" s="156"/>
      <c r="G53" s="156"/>
      <c r="H53" s="156"/>
      <c r="I53" s="156"/>
      <c r="J53" s="156"/>
    </row>
    <row r="54" spans="3:10" s="66" customFormat="1" ht="27" customHeight="1">
      <c r="C54" s="157"/>
      <c r="D54" s="156"/>
      <c r="F54" s="156"/>
      <c r="G54" s="156"/>
      <c r="H54" s="156"/>
      <c r="I54" s="156"/>
      <c r="J54" s="156"/>
    </row>
    <row r="55" spans="4:10" s="66" customFormat="1" ht="16.5" customHeight="1">
      <c r="D55" s="156"/>
      <c r="E55" s="156"/>
      <c r="F55" s="156"/>
      <c r="G55" s="156"/>
      <c r="H55" s="156"/>
      <c r="I55" s="156"/>
      <c r="J55" s="156"/>
    </row>
    <row r="56" spans="4:10" s="66" customFormat="1" ht="16.5" customHeight="1">
      <c r="D56" s="156"/>
      <c r="E56" s="156"/>
      <c r="F56" s="156"/>
      <c r="G56" s="156"/>
      <c r="H56" s="156"/>
      <c r="I56" s="156"/>
      <c r="J56" s="156"/>
    </row>
    <row r="57" spans="4:10" s="66" customFormat="1" ht="16.5" customHeight="1">
      <c r="D57" s="156"/>
      <c r="E57" s="156"/>
      <c r="F57" s="156"/>
      <c r="G57" s="156"/>
      <c r="H57" s="156"/>
      <c r="I57" s="156"/>
      <c r="J57" s="156"/>
    </row>
    <row r="58" spans="4:10" s="66" customFormat="1" ht="16.5" customHeight="1">
      <c r="D58" s="156"/>
      <c r="E58" s="156"/>
      <c r="F58" s="156"/>
      <c r="G58" s="156"/>
      <c r="H58" s="156"/>
      <c r="I58" s="156"/>
      <c r="J58" s="156"/>
    </row>
    <row r="59" spans="4:10" s="66" customFormat="1" ht="16.5" customHeight="1">
      <c r="D59" s="156"/>
      <c r="E59" s="156"/>
      <c r="F59" s="156"/>
      <c r="G59" s="156"/>
      <c r="H59" s="156"/>
      <c r="I59" s="156"/>
      <c r="J59" s="156"/>
    </row>
    <row r="60" spans="4:10" s="66" customFormat="1" ht="16.5" customHeight="1">
      <c r="D60" s="156"/>
      <c r="E60" s="156"/>
      <c r="F60" s="156"/>
      <c r="G60" s="156"/>
      <c r="H60" s="156"/>
      <c r="I60" s="156"/>
      <c r="J60" s="156"/>
    </row>
    <row r="61" spans="4:10" s="66" customFormat="1" ht="16.5" customHeight="1">
      <c r="D61" s="156"/>
      <c r="E61" s="156"/>
      <c r="F61" s="156"/>
      <c r="G61" s="156"/>
      <c r="H61" s="156"/>
      <c r="I61" s="156"/>
      <c r="J61" s="156"/>
    </row>
    <row r="62" spans="4:10" s="66" customFormat="1" ht="16.5" customHeight="1">
      <c r="D62" s="156"/>
      <c r="E62" s="156"/>
      <c r="F62" s="156"/>
      <c r="G62" s="156"/>
      <c r="H62" s="156"/>
      <c r="I62" s="156"/>
      <c r="J62" s="156"/>
    </row>
    <row r="63" spans="4:10" s="66" customFormat="1" ht="16.5" customHeight="1">
      <c r="D63" s="156"/>
      <c r="E63" s="156"/>
      <c r="F63" s="156"/>
      <c r="G63" s="156"/>
      <c r="H63" s="156"/>
      <c r="I63" s="156"/>
      <c r="J63" s="156"/>
    </row>
    <row r="64" spans="4:10" s="66" customFormat="1" ht="16.5" customHeight="1">
      <c r="D64" s="156"/>
      <c r="E64" s="156"/>
      <c r="F64" s="156"/>
      <c r="G64" s="156"/>
      <c r="H64" s="156"/>
      <c r="I64" s="156"/>
      <c r="J64" s="156"/>
    </row>
    <row r="65" spans="4:10" s="66" customFormat="1" ht="16.5" customHeight="1">
      <c r="D65" s="156"/>
      <c r="E65" s="156"/>
      <c r="F65" s="156"/>
      <c r="G65" s="156"/>
      <c r="H65" s="156"/>
      <c r="I65" s="156"/>
      <c r="J65" s="156"/>
    </row>
    <row r="66" spans="4:10" s="66" customFormat="1" ht="16.5" customHeight="1">
      <c r="D66" s="156"/>
      <c r="E66" s="156"/>
      <c r="F66" s="156"/>
      <c r="G66" s="156"/>
      <c r="H66" s="156"/>
      <c r="I66" s="156"/>
      <c r="J66" s="156"/>
    </row>
    <row r="67" spans="4:10" s="66" customFormat="1" ht="16.5" customHeight="1">
      <c r="D67" s="156"/>
      <c r="E67" s="156"/>
      <c r="F67" s="156"/>
      <c r="G67" s="156"/>
      <c r="H67" s="156"/>
      <c r="I67" s="156"/>
      <c r="J67" s="156"/>
    </row>
    <row r="68" spans="4:10" s="66" customFormat="1" ht="16.5" customHeight="1">
      <c r="D68" s="156"/>
      <c r="E68" s="156"/>
      <c r="F68" s="156"/>
      <c r="G68" s="156"/>
      <c r="H68" s="156"/>
      <c r="I68" s="156"/>
      <c r="J68" s="156"/>
    </row>
    <row r="69" spans="4:10" s="66" customFormat="1" ht="16.5" customHeight="1">
      <c r="D69" s="156"/>
      <c r="E69" s="156"/>
      <c r="F69" s="156"/>
      <c r="G69" s="156"/>
      <c r="H69" s="156"/>
      <c r="I69" s="156"/>
      <c r="J69" s="156"/>
    </row>
    <row r="70" spans="4:10" s="66" customFormat="1" ht="16.5" customHeight="1">
      <c r="D70" s="156"/>
      <c r="E70" s="156"/>
      <c r="F70" s="156"/>
      <c r="G70" s="156"/>
      <c r="H70" s="156"/>
      <c r="I70" s="156"/>
      <c r="J70" s="156"/>
    </row>
    <row r="71" spans="4:10" s="66" customFormat="1" ht="16.5" customHeight="1">
      <c r="D71" s="156"/>
      <c r="E71" s="156"/>
      <c r="F71" s="156"/>
      <c r="G71" s="156"/>
      <c r="H71" s="156"/>
      <c r="I71" s="156"/>
      <c r="J71" s="156"/>
    </row>
    <row r="72" spans="4:10" s="66" customFormat="1" ht="16.5" customHeight="1">
      <c r="D72" s="156"/>
      <c r="E72" s="156"/>
      <c r="F72" s="156"/>
      <c r="G72" s="156"/>
      <c r="H72" s="156"/>
      <c r="I72" s="156"/>
      <c r="J72" s="156"/>
    </row>
    <row r="73" spans="4:10" s="66" customFormat="1" ht="16.5" customHeight="1">
      <c r="D73" s="156"/>
      <c r="E73" s="156"/>
      <c r="F73" s="156"/>
      <c r="G73" s="156"/>
      <c r="H73" s="156"/>
      <c r="I73" s="156"/>
      <c r="J73" s="156"/>
    </row>
    <row r="74" spans="4:10" s="66" customFormat="1" ht="16.5" customHeight="1">
      <c r="D74" s="156"/>
      <c r="E74" s="156"/>
      <c r="F74" s="156"/>
      <c r="G74" s="156"/>
      <c r="H74" s="156"/>
      <c r="I74" s="156"/>
      <c r="J74" s="156"/>
    </row>
    <row r="75" spans="4:10" s="66" customFormat="1" ht="16.5" customHeight="1">
      <c r="D75" s="156"/>
      <c r="E75" s="156"/>
      <c r="F75" s="156"/>
      <c r="G75" s="156"/>
      <c r="H75" s="156"/>
      <c r="I75" s="156"/>
      <c r="J75" s="156"/>
    </row>
    <row r="76" spans="4:10" s="66" customFormat="1" ht="16.5" customHeight="1">
      <c r="D76" s="156"/>
      <c r="E76" s="156"/>
      <c r="F76" s="156"/>
      <c r="G76" s="156"/>
      <c r="H76" s="156"/>
      <c r="I76" s="156"/>
      <c r="J76" s="156"/>
    </row>
    <row r="77" spans="4:10" s="66" customFormat="1" ht="16.5" customHeight="1">
      <c r="D77" s="156"/>
      <c r="E77" s="156"/>
      <c r="F77" s="156"/>
      <c r="G77" s="156"/>
      <c r="H77" s="156"/>
      <c r="I77" s="156"/>
      <c r="J77" s="156"/>
    </row>
    <row r="78" spans="4:10" s="66" customFormat="1" ht="16.5" customHeight="1">
      <c r="D78" s="156"/>
      <c r="E78" s="156"/>
      <c r="F78" s="156"/>
      <c r="G78" s="156"/>
      <c r="H78" s="156"/>
      <c r="I78" s="156"/>
      <c r="J78" s="156"/>
    </row>
    <row r="79" spans="4:10" s="66" customFormat="1" ht="16.5" customHeight="1">
      <c r="D79" s="156"/>
      <c r="E79" s="156"/>
      <c r="F79" s="156"/>
      <c r="G79" s="156"/>
      <c r="H79" s="156"/>
      <c r="I79" s="156"/>
      <c r="J79" s="156"/>
    </row>
    <row r="80" spans="4:10" s="66" customFormat="1" ht="16.5" customHeight="1">
      <c r="D80" s="156"/>
      <c r="E80" s="156"/>
      <c r="F80" s="156"/>
      <c r="G80" s="156"/>
      <c r="H80" s="156"/>
      <c r="I80" s="156"/>
      <c r="J80" s="156"/>
    </row>
    <row r="81" spans="4:10" s="66" customFormat="1" ht="16.5" customHeight="1">
      <c r="D81" s="156"/>
      <c r="E81" s="156"/>
      <c r="F81" s="156"/>
      <c r="G81" s="156"/>
      <c r="H81" s="156"/>
      <c r="I81" s="156"/>
      <c r="J81" s="156"/>
    </row>
    <row r="82" spans="4:10" s="66" customFormat="1" ht="16.5" customHeight="1">
      <c r="D82" s="156"/>
      <c r="E82" s="156"/>
      <c r="F82" s="156"/>
      <c r="G82" s="156"/>
      <c r="H82" s="156"/>
      <c r="I82" s="156"/>
      <c r="J82" s="156"/>
    </row>
    <row r="83" spans="4:10" s="66" customFormat="1" ht="16.5" customHeight="1">
      <c r="D83" s="156"/>
      <c r="E83" s="156"/>
      <c r="F83" s="156"/>
      <c r="G83" s="156"/>
      <c r="H83" s="156"/>
      <c r="I83" s="156"/>
      <c r="J83" s="156"/>
    </row>
    <row r="84" spans="4:10" s="66" customFormat="1" ht="16.5" customHeight="1">
      <c r="D84" s="156"/>
      <c r="E84" s="156"/>
      <c r="F84" s="156"/>
      <c r="G84" s="156"/>
      <c r="H84" s="156"/>
      <c r="I84" s="156"/>
      <c r="J84" s="156"/>
    </row>
    <row r="85" spans="4:10" s="66" customFormat="1" ht="16.5" customHeight="1">
      <c r="D85" s="156"/>
      <c r="E85" s="156"/>
      <c r="F85" s="156"/>
      <c r="G85" s="156"/>
      <c r="H85" s="156"/>
      <c r="I85" s="156"/>
      <c r="J85" s="156"/>
    </row>
    <row r="86" spans="4:10" s="66" customFormat="1" ht="16.5" customHeight="1">
      <c r="D86" s="156"/>
      <c r="E86" s="156"/>
      <c r="F86" s="156"/>
      <c r="G86" s="156"/>
      <c r="H86" s="156"/>
      <c r="I86" s="156"/>
      <c r="J86" s="156"/>
    </row>
    <row r="87" spans="4:10" s="66" customFormat="1" ht="16.5" customHeight="1">
      <c r="D87" s="156"/>
      <c r="E87" s="156"/>
      <c r="F87" s="156"/>
      <c r="G87" s="156"/>
      <c r="H87" s="156"/>
      <c r="I87" s="156"/>
      <c r="J87" s="156"/>
    </row>
    <row r="88" spans="4:10" s="66" customFormat="1" ht="16.5" customHeight="1">
      <c r="D88" s="156"/>
      <c r="E88" s="156"/>
      <c r="F88" s="156"/>
      <c r="G88" s="156"/>
      <c r="H88" s="156"/>
      <c r="I88" s="156"/>
      <c r="J88" s="156"/>
    </row>
    <row r="89" spans="4:10" s="66" customFormat="1" ht="16.5" customHeight="1">
      <c r="D89" s="156"/>
      <c r="E89" s="156"/>
      <c r="F89" s="156"/>
      <c r="G89" s="156"/>
      <c r="H89" s="156"/>
      <c r="I89" s="156"/>
      <c r="J89" s="156"/>
    </row>
    <row r="90" spans="4:10" s="66" customFormat="1" ht="16.5" customHeight="1">
      <c r="D90" s="156"/>
      <c r="E90" s="156"/>
      <c r="F90" s="156"/>
      <c r="G90" s="156"/>
      <c r="H90" s="156"/>
      <c r="I90" s="156"/>
      <c r="J90" s="156"/>
    </row>
    <row r="91" spans="4:10" s="66" customFormat="1" ht="16.5" customHeight="1">
      <c r="D91" s="156"/>
      <c r="E91" s="156"/>
      <c r="F91" s="156"/>
      <c r="G91" s="156"/>
      <c r="H91" s="156"/>
      <c r="I91" s="156"/>
      <c r="J91" s="156"/>
    </row>
    <row r="92" spans="4:10" s="66" customFormat="1" ht="16.5" customHeight="1">
      <c r="D92" s="156"/>
      <c r="E92" s="156"/>
      <c r="F92" s="156"/>
      <c r="G92" s="156"/>
      <c r="H92" s="156"/>
      <c r="I92" s="156"/>
      <c r="J92" s="156"/>
    </row>
    <row r="93" spans="4:10" s="66" customFormat="1" ht="16.5" customHeight="1">
      <c r="D93" s="156"/>
      <c r="E93" s="156"/>
      <c r="F93" s="156"/>
      <c r="G93" s="156"/>
      <c r="H93" s="156"/>
      <c r="I93" s="156"/>
      <c r="J93" s="156"/>
    </row>
    <row r="94" spans="4:10" s="66" customFormat="1" ht="16.5" customHeight="1">
      <c r="D94" s="156"/>
      <c r="E94" s="156"/>
      <c r="F94" s="156"/>
      <c r="G94" s="156"/>
      <c r="H94" s="156"/>
      <c r="I94" s="156"/>
      <c r="J94" s="156"/>
    </row>
    <row r="95" spans="4:10" s="66" customFormat="1" ht="16.5" customHeight="1">
      <c r="D95" s="156"/>
      <c r="E95" s="156"/>
      <c r="F95" s="156"/>
      <c r="G95" s="156"/>
      <c r="H95" s="156"/>
      <c r="I95" s="156"/>
      <c r="J95" s="156"/>
    </row>
    <row r="96" spans="4:10" s="66" customFormat="1" ht="16.5" customHeight="1">
      <c r="D96" s="156"/>
      <c r="E96" s="156"/>
      <c r="F96" s="156"/>
      <c r="G96" s="156"/>
      <c r="H96" s="156"/>
      <c r="I96" s="156"/>
      <c r="J96" s="156"/>
    </row>
    <row r="97" spans="4:10" s="66" customFormat="1" ht="16.5" customHeight="1">
      <c r="D97" s="156"/>
      <c r="E97" s="156"/>
      <c r="F97" s="156"/>
      <c r="G97" s="156"/>
      <c r="H97" s="156"/>
      <c r="I97" s="156"/>
      <c r="J97" s="156"/>
    </row>
    <row r="98" spans="4:10" s="66" customFormat="1" ht="18.75">
      <c r="D98" s="156"/>
      <c r="E98" s="156"/>
      <c r="F98" s="156"/>
      <c r="G98" s="156"/>
      <c r="H98" s="156"/>
      <c r="I98" s="156"/>
      <c r="J98" s="156"/>
    </row>
    <row r="99" spans="4:10" s="66" customFormat="1" ht="18.75">
      <c r="D99" s="156"/>
      <c r="E99" s="156"/>
      <c r="F99" s="156"/>
      <c r="G99" s="156"/>
      <c r="H99" s="156"/>
      <c r="I99" s="156"/>
      <c r="J99" s="156"/>
    </row>
    <row r="100" spans="4:10" s="66" customFormat="1" ht="18.75">
      <c r="D100" s="156"/>
      <c r="E100" s="156"/>
      <c r="F100" s="156"/>
      <c r="G100" s="156"/>
      <c r="H100" s="156"/>
      <c r="I100" s="156"/>
      <c r="J100" s="156"/>
    </row>
    <row r="101" spans="4:10" s="66" customFormat="1" ht="18.75">
      <c r="D101" s="156"/>
      <c r="E101" s="156"/>
      <c r="F101" s="156"/>
      <c r="G101" s="156"/>
      <c r="H101" s="156"/>
      <c r="I101" s="156"/>
      <c r="J101" s="156"/>
    </row>
    <row r="102" spans="4:10" s="66" customFormat="1" ht="18.75">
      <c r="D102" s="156"/>
      <c r="E102" s="156"/>
      <c r="F102" s="156"/>
      <c r="G102" s="156"/>
      <c r="H102" s="156"/>
      <c r="I102" s="156"/>
      <c r="J102" s="156"/>
    </row>
    <row r="103" spans="4:10" s="66" customFormat="1" ht="18.75">
      <c r="D103" s="156"/>
      <c r="E103" s="156"/>
      <c r="F103" s="156"/>
      <c r="G103" s="156"/>
      <c r="H103" s="156"/>
      <c r="I103" s="156"/>
      <c r="J103" s="156"/>
    </row>
    <row r="104" spans="4:10" s="66" customFormat="1" ht="18.75">
      <c r="D104" s="156"/>
      <c r="E104" s="156"/>
      <c r="F104" s="156"/>
      <c r="G104" s="156"/>
      <c r="H104" s="156"/>
      <c r="I104" s="156"/>
      <c r="J104" s="156"/>
    </row>
    <row r="105" spans="4:10" s="66" customFormat="1" ht="18.75">
      <c r="D105" s="156"/>
      <c r="E105" s="156"/>
      <c r="F105" s="156"/>
      <c r="G105" s="156"/>
      <c r="H105" s="156"/>
      <c r="I105" s="156"/>
      <c r="J105" s="156"/>
    </row>
    <row r="106" spans="4:10" s="66" customFormat="1" ht="18.75">
      <c r="D106" s="156"/>
      <c r="E106" s="156"/>
      <c r="F106" s="156"/>
      <c r="G106" s="156"/>
      <c r="H106" s="156"/>
      <c r="I106" s="156"/>
      <c r="J106" s="156"/>
    </row>
    <row r="107" spans="4:10" s="66" customFormat="1" ht="18.75">
      <c r="D107" s="156"/>
      <c r="E107" s="156"/>
      <c r="F107" s="156"/>
      <c r="G107" s="156"/>
      <c r="H107" s="156"/>
      <c r="I107" s="156"/>
      <c r="J107" s="156"/>
    </row>
    <row r="108" spans="4:10" s="66" customFormat="1" ht="18.75">
      <c r="D108" s="156"/>
      <c r="E108" s="156"/>
      <c r="F108" s="156"/>
      <c r="G108" s="156"/>
      <c r="H108" s="156"/>
      <c r="I108" s="156"/>
      <c r="J108" s="156"/>
    </row>
    <row r="109" spans="4:10" s="66" customFormat="1" ht="18.75">
      <c r="D109" s="156"/>
      <c r="E109" s="156"/>
      <c r="F109" s="156"/>
      <c r="G109" s="156"/>
      <c r="H109" s="156"/>
      <c r="I109" s="156"/>
      <c r="J109" s="156"/>
    </row>
    <row r="110" spans="4:10" s="66" customFormat="1" ht="18.75">
      <c r="D110" s="156"/>
      <c r="E110" s="156"/>
      <c r="F110" s="156"/>
      <c r="G110" s="156"/>
      <c r="H110" s="156"/>
      <c r="I110" s="156"/>
      <c r="J110" s="156"/>
    </row>
    <row r="111" spans="4:10" s="66" customFormat="1" ht="18.75">
      <c r="D111" s="156"/>
      <c r="E111" s="156"/>
      <c r="F111" s="156"/>
      <c r="G111" s="156"/>
      <c r="H111" s="156"/>
      <c r="I111" s="156"/>
      <c r="J111" s="156"/>
    </row>
    <row r="112" spans="4:10" s="66" customFormat="1" ht="18.75">
      <c r="D112" s="156"/>
      <c r="E112" s="156"/>
      <c r="F112" s="156"/>
      <c r="G112" s="156"/>
      <c r="H112" s="156"/>
      <c r="I112" s="156"/>
      <c r="J112" s="156"/>
    </row>
    <row r="113" spans="4:10" s="66" customFormat="1" ht="18.75">
      <c r="D113" s="156"/>
      <c r="E113" s="156"/>
      <c r="F113" s="156"/>
      <c r="G113" s="156"/>
      <c r="H113" s="156"/>
      <c r="I113" s="156"/>
      <c r="J113" s="156"/>
    </row>
    <row r="114" spans="4:10" s="66" customFormat="1" ht="18.75">
      <c r="D114" s="156"/>
      <c r="E114" s="156"/>
      <c r="F114" s="156"/>
      <c r="G114" s="156"/>
      <c r="H114" s="156"/>
      <c r="I114" s="156"/>
      <c r="J114" s="156"/>
    </row>
    <row r="115" spans="4:10" s="66" customFormat="1" ht="18.75">
      <c r="D115" s="156"/>
      <c r="E115" s="156"/>
      <c r="F115" s="156"/>
      <c r="G115" s="156"/>
      <c r="H115" s="156"/>
      <c r="I115" s="156"/>
      <c r="J115" s="156"/>
    </row>
    <row r="116" spans="4:10" s="66" customFormat="1" ht="18.75">
      <c r="D116" s="156"/>
      <c r="E116" s="156"/>
      <c r="F116" s="156"/>
      <c r="G116" s="156"/>
      <c r="H116" s="156"/>
      <c r="I116" s="156"/>
      <c r="J116" s="156"/>
    </row>
    <row r="117" spans="4:10" s="66" customFormat="1" ht="18.75">
      <c r="D117" s="156"/>
      <c r="E117" s="156"/>
      <c r="F117" s="156"/>
      <c r="G117" s="156"/>
      <c r="H117" s="156"/>
      <c r="I117" s="156"/>
      <c r="J117" s="156"/>
    </row>
    <row r="118" spans="4:10" s="66" customFormat="1" ht="18.75">
      <c r="D118" s="156"/>
      <c r="E118" s="156"/>
      <c r="F118" s="156"/>
      <c r="G118" s="156"/>
      <c r="H118" s="156"/>
      <c r="I118" s="156"/>
      <c r="J118" s="156"/>
    </row>
    <row r="119" spans="4:10" s="66" customFormat="1" ht="18.75">
      <c r="D119" s="156"/>
      <c r="E119" s="156"/>
      <c r="F119" s="156"/>
      <c r="G119" s="156"/>
      <c r="H119" s="156"/>
      <c r="I119" s="156"/>
      <c r="J119" s="156"/>
    </row>
    <row r="120" spans="4:10" s="66" customFormat="1" ht="18.75">
      <c r="D120" s="156"/>
      <c r="E120" s="156"/>
      <c r="F120" s="156"/>
      <c r="G120" s="156"/>
      <c r="H120" s="156"/>
      <c r="I120" s="156"/>
      <c r="J120" s="156"/>
    </row>
    <row r="121" spans="4:10" s="66" customFormat="1" ht="18.75">
      <c r="D121" s="156"/>
      <c r="E121" s="156"/>
      <c r="F121" s="156"/>
      <c r="G121" s="156"/>
      <c r="H121" s="156"/>
      <c r="I121" s="156"/>
      <c r="J121" s="156"/>
    </row>
    <row r="122" spans="4:10" s="66" customFormat="1" ht="18.75">
      <c r="D122" s="156"/>
      <c r="E122" s="156"/>
      <c r="F122" s="156"/>
      <c r="G122" s="156"/>
      <c r="H122" s="156"/>
      <c r="I122" s="156"/>
      <c r="J122" s="156"/>
    </row>
    <row r="123" spans="4:10" s="66" customFormat="1" ht="18.75">
      <c r="D123" s="156"/>
      <c r="E123" s="156"/>
      <c r="F123" s="156"/>
      <c r="G123" s="156"/>
      <c r="H123" s="156"/>
      <c r="I123" s="156"/>
      <c r="J123" s="156"/>
    </row>
    <row r="124" spans="4:10" s="66" customFormat="1" ht="18.75">
      <c r="D124" s="156"/>
      <c r="E124" s="156"/>
      <c r="F124" s="156"/>
      <c r="G124" s="156"/>
      <c r="H124" s="156"/>
      <c r="I124" s="156"/>
      <c r="J124" s="156"/>
    </row>
    <row r="125" spans="4:10" s="66" customFormat="1" ht="18.75">
      <c r="D125" s="156"/>
      <c r="E125" s="156"/>
      <c r="F125" s="156"/>
      <c r="G125" s="156"/>
      <c r="H125" s="156"/>
      <c r="I125" s="156"/>
      <c r="J125" s="156"/>
    </row>
    <row r="126" spans="4:10" s="66" customFormat="1" ht="18.75">
      <c r="D126" s="156"/>
      <c r="E126" s="156"/>
      <c r="F126" s="156"/>
      <c r="G126" s="156"/>
      <c r="H126" s="156"/>
      <c r="I126" s="156"/>
      <c r="J126" s="156"/>
    </row>
    <row r="127" spans="4:10" s="66" customFormat="1" ht="18.75">
      <c r="D127" s="156"/>
      <c r="E127" s="156"/>
      <c r="F127" s="156"/>
      <c r="G127" s="156"/>
      <c r="H127" s="156"/>
      <c r="I127" s="156"/>
      <c r="J127" s="156"/>
    </row>
  </sheetData>
  <sheetProtection formatCells="0" formatColumns="0" formatRows="0" insertHyperlinks="0" sort="0"/>
  <protectedRanges>
    <protectedRange sqref="D6:G48" name="ช่วง1"/>
    <protectedRange sqref="C29:C37 B6:C29" name="ช่วง1_1"/>
    <protectedRange sqref="A2:L2" name="ช่วง1_3"/>
  </protectedRanges>
  <mergeCells count="26">
    <mergeCell ref="A2:L2"/>
    <mergeCell ref="A1:J1"/>
    <mergeCell ref="V7:V8"/>
    <mergeCell ref="L9:L10"/>
    <mergeCell ref="T9:T10"/>
    <mergeCell ref="L7:L8"/>
    <mergeCell ref="T7:T8"/>
    <mergeCell ref="U7:U8"/>
    <mergeCell ref="U9:U10"/>
    <mergeCell ref="V9:V10"/>
    <mergeCell ref="V11:V12"/>
    <mergeCell ref="T15:T16"/>
    <mergeCell ref="U15:U16"/>
    <mergeCell ref="V15:V16"/>
    <mergeCell ref="U13:U14"/>
    <mergeCell ref="V13:V14"/>
    <mergeCell ref="U11:U12"/>
    <mergeCell ref="B5:C5"/>
    <mergeCell ref="A3:C3"/>
    <mergeCell ref="A4:C4"/>
    <mergeCell ref="J4:J5"/>
    <mergeCell ref="L13:L14"/>
    <mergeCell ref="T13:T14"/>
    <mergeCell ref="L11:L12"/>
    <mergeCell ref="T11:T12"/>
    <mergeCell ref="D3:J3"/>
  </mergeCells>
  <printOptions horizontalCentered="1"/>
  <pageMargins left="0.31496062992125984" right="0.31496062992125984" top="0.35433070866141736" bottom="0.1968503937007874" header="0.11811023622047245" footer="0.11811023622047245"/>
  <pageSetup horizontalDpi="600" verticalDpi="600" orientation="portrait" pageOrder="overThenDown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V127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2" sqref="A2:L2"/>
    </sheetView>
  </sheetViews>
  <sheetFormatPr defaultColWidth="9.00390625" defaultRowHeight="14.25"/>
  <cols>
    <col min="1" max="1" width="4.00390625" style="114" customWidth="1"/>
    <col min="2" max="2" width="8.00390625" style="114" customWidth="1"/>
    <col min="3" max="3" width="11.125" style="114" customWidth="1"/>
    <col min="4" max="4" width="15.00390625" style="126" customWidth="1"/>
    <col min="5" max="5" width="12.625" style="126" customWidth="1"/>
    <col min="6" max="6" width="12.00390625" style="126" customWidth="1"/>
    <col min="7" max="7" width="9.875" style="127" customWidth="1"/>
    <col min="8" max="8" width="5.50390625" style="127" customWidth="1"/>
    <col min="9" max="9" width="5.75390625" style="127" customWidth="1"/>
    <col min="10" max="10" width="8.75390625" style="127" customWidth="1"/>
    <col min="11" max="11" width="3.00390625" style="114" customWidth="1"/>
    <col min="12" max="12" width="4.125" style="114" customWidth="1"/>
    <col min="13" max="13" width="9.50390625" style="114" customWidth="1"/>
    <col min="14" max="14" width="7.75390625" style="114" customWidth="1"/>
    <col min="15" max="15" width="6.75390625" style="114" customWidth="1"/>
    <col min="16" max="16" width="5.375" style="114" customWidth="1"/>
    <col min="17" max="17" width="6.25390625" style="114" customWidth="1"/>
    <col min="18" max="18" width="6.50390625" style="114" customWidth="1"/>
    <col min="19" max="19" width="10.375" style="114" customWidth="1"/>
    <col min="20" max="20" width="7.00390625" style="114" customWidth="1"/>
    <col min="21" max="21" width="9.00390625" style="114" customWidth="1"/>
    <col min="22" max="22" width="10.375" style="114" customWidth="1"/>
    <col min="23" max="16384" width="9.00390625" style="114" customWidth="1"/>
  </cols>
  <sheetData>
    <row r="1" spans="1:10" ht="23.25">
      <c r="A1" s="232" t="s">
        <v>95</v>
      </c>
      <c r="B1" s="232"/>
      <c r="C1" s="232"/>
      <c r="D1" s="232"/>
      <c r="E1" s="232"/>
      <c r="F1" s="232"/>
      <c r="G1" s="232"/>
      <c r="H1" s="232"/>
      <c r="I1" s="232"/>
      <c r="J1" s="232"/>
    </row>
    <row r="2" spans="1:12" s="113" customFormat="1" ht="24.75" customHeight="1">
      <c r="A2" s="190" t="s">
        <v>162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</row>
    <row r="3" spans="1:12" ht="22.5" customHeight="1">
      <c r="A3" s="210" t="s">
        <v>37</v>
      </c>
      <c r="B3" s="212"/>
      <c r="C3" s="211"/>
      <c r="D3" s="228" t="s">
        <v>36</v>
      </c>
      <c r="E3" s="228"/>
      <c r="F3" s="228"/>
      <c r="G3" s="228"/>
      <c r="H3" s="228"/>
      <c r="I3" s="228"/>
      <c r="J3" s="229"/>
      <c r="K3" s="128"/>
      <c r="L3" s="128"/>
    </row>
    <row r="4" spans="1:12" s="66" customFormat="1" ht="24.75" customHeight="1">
      <c r="A4" s="210" t="s">
        <v>38</v>
      </c>
      <c r="B4" s="212"/>
      <c r="C4" s="211"/>
      <c r="D4" s="115">
        <v>3.1</v>
      </c>
      <c r="E4" s="115">
        <v>3.2</v>
      </c>
      <c r="F4" s="115">
        <v>3.3</v>
      </c>
      <c r="G4" s="115">
        <v>3.4</v>
      </c>
      <c r="H4" s="226" t="s">
        <v>27</v>
      </c>
      <c r="I4" s="226" t="s">
        <v>43</v>
      </c>
      <c r="J4" s="230" t="s">
        <v>44</v>
      </c>
      <c r="K4" s="129"/>
      <c r="L4" s="129"/>
    </row>
    <row r="5" spans="1:19" s="113" customFormat="1" ht="93" customHeight="1">
      <c r="A5" s="73" t="s">
        <v>0</v>
      </c>
      <c r="B5" s="210" t="s">
        <v>1</v>
      </c>
      <c r="C5" s="211"/>
      <c r="D5" s="173" t="s">
        <v>26</v>
      </c>
      <c r="E5" s="173" t="s">
        <v>25</v>
      </c>
      <c r="F5" s="173" t="s">
        <v>24</v>
      </c>
      <c r="G5" s="173" t="s">
        <v>23</v>
      </c>
      <c r="H5" s="227"/>
      <c r="I5" s="227"/>
      <c r="J5" s="231"/>
      <c r="L5" s="118" t="s">
        <v>78</v>
      </c>
      <c r="M5" s="118"/>
      <c r="N5" s="119"/>
      <c r="O5" s="119"/>
      <c r="P5" s="119"/>
      <c r="Q5" s="119"/>
      <c r="R5" s="119"/>
      <c r="S5" s="119"/>
    </row>
    <row r="6" spans="1:22" s="66" customFormat="1" ht="18" customHeight="1">
      <c r="A6" s="50">
        <f>IF('มฐ.1'!A6="","",'มฐ.1'!A6)</f>
        <v>1</v>
      </c>
      <c r="B6" s="185" t="s">
        <v>96</v>
      </c>
      <c r="C6" s="186" t="s">
        <v>97</v>
      </c>
      <c r="D6" s="120">
        <v>0</v>
      </c>
      <c r="E6" s="120">
        <v>0</v>
      </c>
      <c r="F6" s="120">
        <v>0</v>
      </c>
      <c r="G6" s="120">
        <v>0</v>
      </c>
      <c r="H6" s="90">
        <f>SUM(D6:G6)</f>
        <v>0</v>
      </c>
      <c r="I6" s="89">
        <f>H6/4</f>
        <v>0</v>
      </c>
      <c r="J6" s="90" t="str">
        <f>IF(A6="","",IF(OR(D6=1,E6=1,F6=1,G6=1,I6&lt;2),"1",IF(I6&gt;=4.5,"5",IF(I6&gt;=3.5,"4",IF(I6&gt;=2.5,"3",IF(I6&gt;=2,"2"))))))</f>
        <v>1</v>
      </c>
      <c r="L6" s="67"/>
      <c r="M6" s="68" t="s">
        <v>28</v>
      </c>
      <c r="N6" s="65" t="s">
        <v>68</v>
      </c>
      <c r="O6" s="65" t="s">
        <v>69</v>
      </c>
      <c r="P6" s="69" t="s">
        <v>70</v>
      </c>
      <c r="Q6" s="69" t="s">
        <v>71</v>
      </c>
      <c r="R6" s="70" t="s">
        <v>72</v>
      </c>
      <c r="S6" s="49" t="s">
        <v>42</v>
      </c>
      <c r="T6" s="50" t="s">
        <v>30</v>
      </c>
      <c r="U6" s="50" t="s">
        <v>31</v>
      </c>
      <c r="V6" s="71" t="s">
        <v>28</v>
      </c>
    </row>
    <row r="7" spans="1:22" s="66" customFormat="1" ht="18" customHeight="1">
      <c r="A7" s="50">
        <f>IF('มฐ.1'!A7="","",'มฐ.1'!A7)</f>
        <v>2</v>
      </c>
      <c r="B7" s="181" t="s">
        <v>98</v>
      </c>
      <c r="C7" s="182" t="s">
        <v>99</v>
      </c>
      <c r="D7" s="121">
        <v>0</v>
      </c>
      <c r="E7" s="121">
        <v>0</v>
      </c>
      <c r="F7" s="121">
        <v>0</v>
      </c>
      <c r="G7" s="121">
        <v>0</v>
      </c>
      <c r="H7" s="90">
        <f aca="true" t="shared" si="0" ref="H7:H15">SUM(D7:G7)</f>
        <v>0</v>
      </c>
      <c r="I7" s="89">
        <f aca="true" t="shared" si="1" ref="I7:I15">H7/4</f>
        <v>0</v>
      </c>
      <c r="J7" s="90" t="str">
        <f aca="true" t="shared" si="2" ref="J7:J49">IF(A7="","",IF(OR(D7=1,E7=1,F7=1,G7=1,I7&lt;2),"1",IF(I7&gt;=4.5,"5",IF(I7&gt;=3.5,"4",IF(I7&gt;=2.5,"3",IF(I7&gt;=2,"2"))))))</f>
        <v>1</v>
      </c>
      <c r="L7" s="216">
        <v>3.1</v>
      </c>
      <c r="M7" s="72" t="s">
        <v>39</v>
      </c>
      <c r="N7" s="50">
        <f>COUNTIF($D$6:$D$48,1)</f>
        <v>0</v>
      </c>
      <c r="O7" s="50">
        <f>COUNTIF($D$6:$D$48,2)</f>
        <v>0</v>
      </c>
      <c r="P7" s="50">
        <f>COUNTIF($D$6:$D$48,3)</f>
        <v>0</v>
      </c>
      <c r="Q7" s="50">
        <f>COUNTIF($D$6:$D$48,4)</f>
        <v>0</v>
      </c>
      <c r="R7" s="50">
        <f>COUNTIF($D$6:$D$48,5)</f>
        <v>0</v>
      </c>
      <c r="S7" s="65">
        <f>SUM(P7:R7)</f>
        <v>0</v>
      </c>
      <c r="T7" s="218">
        <v>2</v>
      </c>
      <c r="U7" s="218">
        <f>ROUND(S8*T7/100,2)</f>
        <v>0</v>
      </c>
      <c r="V7" s="222" t="str">
        <f>IF(U7&gt;=1.8,"5",IF(U7&gt;=1.5,"4",IF(U7&gt;=1.2,"3",IF(U7&gt;=1,"2",IF(U7&lt;1,"1")))))</f>
        <v>1</v>
      </c>
    </row>
    <row r="8" spans="1:22" s="66" customFormat="1" ht="18" customHeight="1">
      <c r="A8" s="50">
        <f>IF('มฐ.1'!A8="","",'มฐ.1'!A8)</f>
        <v>3</v>
      </c>
      <c r="B8" s="181" t="s">
        <v>100</v>
      </c>
      <c r="C8" s="182" t="s">
        <v>101</v>
      </c>
      <c r="D8" s="121">
        <v>0</v>
      </c>
      <c r="E8" s="121">
        <v>0</v>
      </c>
      <c r="F8" s="121">
        <v>0</v>
      </c>
      <c r="G8" s="121">
        <v>0</v>
      </c>
      <c r="H8" s="90">
        <f t="shared" si="0"/>
        <v>0</v>
      </c>
      <c r="I8" s="89">
        <f t="shared" si="1"/>
        <v>0</v>
      </c>
      <c r="J8" s="90" t="str">
        <f t="shared" si="2"/>
        <v>1</v>
      </c>
      <c r="L8" s="217"/>
      <c r="M8" s="72" t="s">
        <v>40</v>
      </c>
      <c r="N8" s="49">
        <f aca="true" t="shared" si="3" ref="N8:S8">ROUND(N7*100/MAX($A$6:$A$48),2)</f>
        <v>0</v>
      </c>
      <c r="O8" s="49">
        <f t="shared" si="3"/>
        <v>0</v>
      </c>
      <c r="P8" s="49">
        <f t="shared" si="3"/>
        <v>0</v>
      </c>
      <c r="Q8" s="49">
        <f t="shared" si="3"/>
        <v>0</v>
      </c>
      <c r="R8" s="49">
        <f t="shared" si="3"/>
        <v>0</v>
      </c>
      <c r="S8" s="49">
        <f t="shared" si="3"/>
        <v>0</v>
      </c>
      <c r="T8" s="219"/>
      <c r="U8" s="219"/>
      <c r="V8" s="223" t="str">
        <f aca="true" t="shared" si="4" ref="V8:V14">IF(V5&gt;=90,"5",IF(V5&gt;=75,"4",IF(V5&gt;=60,"3",IF(V5&gt;=50,"2",IF(V5&lt;50,"1")))))</f>
        <v>1</v>
      </c>
    </row>
    <row r="9" spans="1:22" s="66" customFormat="1" ht="18" customHeight="1">
      <c r="A9" s="50">
        <f>IF('มฐ.1'!A9="","",'มฐ.1'!A9)</f>
        <v>4</v>
      </c>
      <c r="B9" s="181" t="s">
        <v>102</v>
      </c>
      <c r="C9" s="182" t="s">
        <v>103</v>
      </c>
      <c r="D9" s="121">
        <v>0</v>
      </c>
      <c r="E9" s="121">
        <v>0</v>
      </c>
      <c r="F9" s="121">
        <v>0</v>
      </c>
      <c r="G9" s="121">
        <v>0</v>
      </c>
      <c r="H9" s="90">
        <f t="shared" si="0"/>
        <v>0</v>
      </c>
      <c r="I9" s="89">
        <f t="shared" si="1"/>
        <v>0</v>
      </c>
      <c r="J9" s="90" t="str">
        <f t="shared" si="2"/>
        <v>1</v>
      </c>
      <c r="L9" s="216">
        <v>3.2</v>
      </c>
      <c r="M9" s="72" t="s">
        <v>39</v>
      </c>
      <c r="N9" s="65">
        <f>COUNTIF($E$6:$E$48,1)</f>
        <v>0</v>
      </c>
      <c r="O9" s="65">
        <f>COUNTIF($E$6:$E$48,2)</f>
        <v>0</v>
      </c>
      <c r="P9" s="65">
        <f>COUNTIF($E$6:$E$48,3)</f>
        <v>0</v>
      </c>
      <c r="Q9" s="65">
        <f>COUNTIF($E$6:$E$48,4)</f>
        <v>0</v>
      </c>
      <c r="R9" s="74">
        <f>COUNTIF($E$6:$E$48,5)</f>
        <v>0</v>
      </c>
      <c r="S9" s="65">
        <f>SUM(P9:R9)</f>
        <v>0</v>
      </c>
      <c r="T9" s="218">
        <v>1</v>
      </c>
      <c r="U9" s="218">
        <f>ROUND(S10*T9/100,2)</f>
        <v>0</v>
      </c>
      <c r="V9" s="222" t="str">
        <f>IF(U9&gt;=0.9,"5",IF(U9&gt;=0.75,"4",IF(U9&gt;=0.6,"3",IF(U9&gt;=0.5,"2",IF(U9&lt;0.5,"1")))))</f>
        <v>1</v>
      </c>
    </row>
    <row r="10" spans="1:22" s="66" customFormat="1" ht="18" customHeight="1">
      <c r="A10" s="50">
        <f>IF('มฐ.1'!A10="","",'มฐ.1'!A10)</f>
        <v>5</v>
      </c>
      <c r="B10" s="183" t="s">
        <v>104</v>
      </c>
      <c r="C10" s="184" t="s">
        <v>105</v>
      </c>
      <c r="D10" s="121">
        <v>0</v>
      </c>
      <c r="E10" s="121">
        <v>0</v>
      </c>
      <c r="F10" s="121">
        <v>0</v>
      </c>
      <c r="G10" s="121">
        <v>0</v>
      </c>
      <c r="H10" s="90">
        <f t="shared" si="0"/>
        <v>0</v>
      </c>
      <c r="I10" s="89">
        <f t="shared" si="1"/>
        <v>0</v>
      </c>
      <c r="J10" s="90" t="str">
        <f t="shared" si="2"/>
        <v>1</v>
      </c>
      <c r="L10" s="217"/>
      <c r="M10" s="72" t="s">
        <v>40</v>
      </c>
      <c r="N10" s="49">
        <f aca="true" t="shared" si="5" ref="N10:S10">ROUND(N9*100/MAX($A$6:$A$48),2)</f>
        <v>0</v>
      </c>
      <c r="O10" s="49">
        <f t="shared" si="5"/>
        <v>0</v>
      </c>
      <c r="P10" s="49">
        <f t="shared" si="5"/>
        <v>0</v>
      </c>
      <c r="Q10" s="49">
        <f t="shared" si="5"/>
        <v>0</v>
      </c>
      <c r="R10" s="75">
        <f t="shared" si="5"/>
        <v>0</v>
      </c>
      <c r="S10" s="49">
        <f t="shared" si="5"/>
        <v>0</v>
      </c>
      <c r="T10" s="219"/>
      <c r="U10" s="219"/>
      <c r="V10" s="223" t="str">
        <f t="shared" si="4"/>
        <v>5</v>
      </c>
    </row>
    <row r="11" spans="1:22" s="66" customFormat="1" ht="18" customHeight="1">
      <c r="A11" s="50">
        <f>IF('มฐ.1'!A11="","",'มฐ.1'!A11)</f>
        <v>6</v>
      </c>
      <c r="B11" s="185" t="s">
        <v>106</v>
      </c>
      <c r="C11" s="186" t="s">
        <v>107</v>
      </c>
      <c r="D11" s="121">
        <v>0</v>
      </c>
      <c r="E11" s="121">
        <v>0</v>
      </c>
      <c r="F11" s="121">
        <v>0</v>
      </c>
      <c r="G11" s="121">
        <v>0</v>
      </c>
      <c r="H11" s="90">
        <f t="shared" si="0"/>
        <v>0</v>
      </c>
      <c r="I11" s="89">
        <f t="shared" si="1"/>
        <v>0</v>
      </c>
      <c r="J11" s="90" t="str">
        <f t="shared" si="2"/>
        <v>1</v>
      </c>
      <c r="L11" s="216">
        <v>3.3</v>
      </c>
      <c r="M11" s="72" t="s">
        <v>39</v>
      </c>
      <c r="N11" s="65">
        <f>COUNTIF($F$6:$F$48,1)</f>
        <v>0</v>
      </c>
      <c r="O11" s="65">
        <f>COUNTIF($F$6:$F$48,2)</f>
        <v>0</v>
      </c>
      <c r="P11" s="65">
        <f>COUNTIF($F$6:$F$48,3)</f>
        <v>0</v>
      </c>
      <c r="Q11" s="65">
        <f>COUNTIF($F$6:$F$48,4)</f>
        <v>0</v>
      </c>
      <c r="R11" s="74">
        <f>COUNTIF($F$6:$F$48,5)</f>
        <v>0</v>
      </c>
      <c r="S11" s="65">
        <f>SUM(P11:R11)</f>
        <v>0</v>
      </c>
      <c r="T11" s="218">
        <v>1</v>
      </c>
      <c r="U11" s="218">
        <f>ROUND(S12*T11/100,2)</f>
        <v>0</v>
      </c>
      <c r="V11" s="222" t="str">
        <f>IF(U11&gt;=0.9,"5",IF(U11&gt;=0.75,"4",IF(U11&gt;=0.6,"3",IF(U11&gt;=0.5,"2",IF(U11&lt;0.5,"1")))))</f>
        <v>1</v>
      </c>
    </row>
    <row r="12" spans="1:22" s="66" customFormat="1" ht="18" customHeight="1">
      <c r="A12" s="50">
        <f>IF('มฐ.1'!A12="","",'มฐ.1'!A12)</f>
        <v>7</v>
      </c>
      <c r="B12" s="181" t="s">
        <v>108</v>
      </c>
      <c r="C12" s="182" t="s">
        <v>109</v>
      </c>
      <c r="D12" s="121">
        <v>0</v>
      </c>
      <c r="E12" s="121">
        <v>0</v>
      </c>
      <c r="F12" s="121">
        <v>0</v>
      </c>
      <c r="G12" s="121">
        <v>0</v>
      </c>
      <c r="H12" s="90">
        <f t="shared" si="0"/>
        <v>0</v>
      </c>
      <c r="I12" s="89">
        <f t="shared" si="1"/>
        <v>0</v>
      </c>
      <c r="J12" s="90" t="str">
        <f t="shared" si="2"/>
        <v>1</v>
      </c>
      <c r="L12" s="217"/>
      <c r="M12" s="72" t="s">
        <v>40</v>
      </c>
      <c r="N12" s="49">
        <f aca="true" t="shared" si="6" ref="N12:S12">ROUND(N11*100/MAX($A$6:$A$48),2)</f>
        <v>0</v>
      </c>
      <c r="O12" s="49">
        <f t="shared" si="6"/>
        <v>0</v>
      </c>
      <c r="P12" s="49">
        <f t="shared" si="6"/>
        <v>0</v>
      </c>
      <c r="Q12" s="49">
        <f t="shared" si="6"/>
        <v>0</v>
      </c>
      <c r="R12" s="75">
        <f t="shared" si="6"/>
        <v>0</v>
      </c>
      <c r="S12" s="49">
        <f t="shared" si="6"/>
        <v>0</v>
      </c>
      <c r="T12" s="219"/>
      <c r="U12" s="219"/>
      <c r="V12" s="223" t="str">
        <f t="shared" si="4"/>
        <v>5</v>
      </c>
    </row>
    <row r="13" spans="1:22" s="66" customFormat="1" ht="18" customHeight="1">
      <c r="A13" s="50">
        <f>IF('มฐ.1'!A13="","",'มฐ.1'!A13)</f>
        <v>8</v>
      </c>
      <c r="B13" s="181" t="s">
        <v>110</v>
      </c>
      <c r="C13" s="182" t="s">
        <v>111</v>
      </c>
      <c r="D13" s="121">
        <v>0</v>
      </c>
      <c r="E13" s="121">
        <v>0</v>
      </c>
      <c r="F13" s="121">
        <v>0</v>
      </c>
      <c r="G13" s="121">
        <v>0</v>
      </c>
      <c r="H13" s="90">
        <f t="shared" si="0"/>
        <v>0</v>
      </c>
      <c r="I13" s="89">
        <f t="shared" si="1"/>
        <v>0</v>
      </c>
      <c r="J13" s="90" t="str">
        <f t="shared" si="2"/>
        <v>1</v>
      </c>
      <c r="L13" s="216">
        <v>3.4</v>
      </c>
      <c r="M13" s="72" t="s">
        <v>39</v>
      </c>
      <c r="N13" s="65">
        <f>COUNTIF($G$6:$G$48,1)</f>
        <v>0</v>
      </c>
      <c r="O13" s="65">
        <f>COUNTIF($G$6:$G$48,2)</f>
        <v>0</v>
      </c>
      <c r="P13" s="65">
        <f>COUNTIF($G$6:$G$48,3)</f>
        <v>0</v>
      </c>
      <c r="Q13" s="65">
        <f>COUNTIF($G$6:$G$48,4)</f>
        <v>0</v>
      </c>
      <c r="R13" s="74">
        <f>COUNTIF($G$6:$G$48,5)</f>
        <v>0</v>
      </c>
      <c r="S13" s="65">
        <f>SUM(P13:R13)</f>
        <v>0</v>
      </c>
      <c r="T13" s="218">
        <v>1</v>
      </c>
      <c r="U13" s="218">
        <f>ROUND(S14*T13/100,2)</f>
        <v>0</v>
      </c>
      <c r="V13" s="222" t="str">
        <f>IF(U13&gt;=0.9,"5",IF(U13&gt;=0.75,"4",IF(U13&gt;=0.6,"3",IF(U13&gt;=0.5,"2",IF(U13&lt;0.5,"1")))))</f>
        <v>1</v>
      </c>
    </row>
    <row r="14" spans="1:22" s="66" customFormat="1" ht="18" customHeight="1">
      <c r="A14" s="50">
        <f>IF('มฐ.1'!A14="","",'มฐ.1'!A14)</f>
        <v>9</v>
      </c>
      <c r="B14" s="183" t="s">
        <v>112</v>
      </c>
      <c r="C14" s="184" t="s">
        <v>113</v>
      </c>
      <c r="D14" s="121">
        <v>0</v>
      </c>
      <c r="E14" s="121">
        <v>0</v>
      </c>
      <c r="F14" s="121">
        <v>0</v>
      </c>
      <c r="G14" s="121">
        <v>0</v>
      </c>
      <c r="H14" s="90">
        <f t="shared" si="0"/>
        <v>0</v>
      </c>
      <c r="I14" s="89">
        <f t="shared" si="1"/>
        <v>0</v>
      </c>
      <c r="J14" s="90" t="str">
        <f t="shared" si="2"/>
        <v>1</v>
      </c>
      <c r="L14" s="217"/>
      <c r="M14" s="72" t="s">
        <v>40</v>
      </c>
      <c r="N14" s="49">
        <f aca="true" t="shared" si="7" ref="N14:S14">ROUND(N13*100/MAX($A$6:$A$48),2)</f>
        <v>0</v>
      </c>
      <c r="O14" s="49">
        <f t="shared" si="7"/>
        <v>0</v>
      </c>
      <c r="P14" s="49">
        <f t="shared" si="7"/>
        <v>0</v>
      </c>
      <c r="Q14" s="49">
        <f t="shared" si="7"/>
        <v>0</v>
      </c>
      <c r="R14" s="75">
        <f t="shared" si="7"/>
        <v>0</v>
      </c>
      <c r="S14" s="49">
        <f t="shared" si="7"/>
        <v>0</v>
      </c>
      <c r="T14" s="219"/>
      <c r="U14" s="219"/>
      <c r="V14" s="223" t="str">
        <f t="shared" si="4"/>
        <v>5</v>
      </c>
    </row>
    <row r="15" spans="1:22" s="66" customFormat="1" ht="18" customHeight="1">
      <c r="A15" s="50">
        <f>IF('มฐ.1'!A15="","",'มฐ.1'!A15)</f>
        <v>10</v>
      </c>
      <c r="B15" s="185" t="s">
        <v>114</v>
      </c>
      <c r="C15" s="186" t="s">
        <v>115</v>
      </c>
      <c r="D15" s="121">
        <v>0</v>
      </c>
      <c r="E15" s="121">
        <v>0</v>
      </c>
      <c r="F15" s="121">
        <v>0</v>
      </c>
      <c r="G15" s="121">
        <v>0</v>
      </c>
      <c r="H15" s="90">
        <f t="shared" si="0"/>
        <v>0</v>
      </c>
      <c r="I15" s="89">
        <f t="shared" si="1"/>
        <v>0</v>
      </c>
      <c r="J15" s="90" t="str">
        <f t="shared" si="2"/>
        <v>1</v>
      </c>
      <c r="L15" s="122" t="s">
        <v>49</v>
      </c>
      <c r="M15" s="72" t="s">
        <v>39</v>
      </c>
      <c r="N15" s="65">
        <f>COUNTIF($J$6:$J$48,1)</f>
        <v>43</v>
      </c>
      <c r="O15" s="65">
        <f>COUNTIF($J$6:$J$48,2)</f>
        <v>0</v>
      </c>
      <c r="P15" s="65">
        <f>COUNTIF($J$6:$J$48,3)</f>
        <v>0</v>
      </c>
      <c r="Q15" s="65">
        <f>COUNTIF($J$6:$J$48,4)</f>
        <v>0</v>
      </c>
      <c r="R15" s="65">
        <f>COUNTIF($J$6:$J$48,5)</f>
        <v>0</v>
      </c>
      <c r="S15" s="65">
        <f>SUM(P15:R15)</f>
        <v>0</v>
      </c>
      <c r="T15" s="218">
        <f>SUM(T7:T14)</f>
        <v>5</v>
      </c>
      <c r="U15" s="222">
        <f>SUM(U7:U14)</f>
        <v>0</v>
      </c>
      <c r="V15" s="222" t="str">
        <f>IF(U15&gt;=4.5,"5",IF(U15&gt;=3.75,"4",IF(U15&gt;=3,"3",IF(U15&gt;=2.5,"2",IF(U15&lt;2.5,"1")))))</f>
        <v>1</v>
      </c>
    </row>
    <row r="16" spans="1:22" s="66" customFormat="1" ht="18" customHeight="1">
      <c r="A16" s="50">
        <f>IF('มฐ.1'!A16="","",'มฐ.1'!A16)</f>
        <v>11</v>
      </c>
      <c r="B16" s="181" t="s">
        <v>116</v>
      </c>
      <c r="C16" s="182" t="s">
        <v>117</v>
      </c>
      <c r="D16" s="121">
        <v>0</v>
      </c>
      <c r="E16" s="121">
        <v>0</v>
      </c>
      <c r="F16" s="121">
        <v>0</v>
      </c>
      <c r="G16" s="121">
        <v>0</v>
      </c>
      <c r="H16" s="90">
        <f aca="true" t="shared" si="8" ref="H16:H37">SUM(D16:G16)</f>
        <v>0</v>
      </c>
      <c r="I16" s="89">
        <f aca="true" t="shared" si="9" ref="I16:I48">H16/4</f>
        <v>0</v>
      </c>
      <c r="J16" s="90" t="str">
        <f t="shared" si="2"/>
        <v>1</v>
      </c>
      <c r="L16" s="123" t="s">
        <v>52</v>
      </c>
      <c r="M16" s="72" t="s">
        <v>40</v>
      </c>
      <c r="N16" s="49">
        <f aca="true" t="shared" si="10" ref="N16:S16">ROUND(N15*100/MAX($A$6:$A$48),2)</f>
        <v>100</v>
      </c>
      <c r="O16" s="49">
        <f t="shared" si="10"/>
        <v>0</v>
      </c>
      <c r="P16" s="49">
        <f t="shared" si="10"/>
        <v>0</v>
      </c>
      <c r="Q16" s="49">
        <f t="shared" si="10"/>
        <v>0</v>
      </c>
      <c r="R16" s="49">
        <f t="shared" si="10"/>
        <v>0</v>
      </c>
      <c r="S16" s="49">
        <f t="shared" si="10"/>
        <v>0</v>
      </c>
      <c r="T16" s="219"/>
      <c r="U16" s="224"/>
      <c r="V16" s="223" t="e">
        <f>IF(#REF!&gt;=90,"5",IF(#REF!&gt;=75,"4",IF(#REF!&gt;=60,"3",IF(#REF!&gt;=50,"2",IF(#REF!&lt;50,"1")))))</f>
        <v>#REF!</v>
      </c>
    </row>
    <row r="17" spans="1:10" s="66" customFormat="1" ht="18" customHeight="1">
      <c r="A17" s="50">
        <f>IF('มฐ.1'!A17="","",'มฐ.1'!A17)</f>
        <v>12</v>
      </c>
      <c r="B17" s="181" t="s">
        <v>118</v>
      </c>
      <c r="C17" s="182" t="s">
        <v>119</v>
      </c>
      <c r="D17" s="121">
        <v>0</v>
      </c>
      <c r="E17" s="121">
        <v>0</v>
      </c>
      <c r="F17" s="121">
        <v>0</v>
      </c>
      <c r="G17" s="121">
        <v>0</v>
      </c>
      <c r="H17" s="90">
        <f t="shared" si="8"/>
        <v>0</v>
      </c>
      <c r="I17" s="89">
        <f t="shared" si="9"/>
        <v>0</v>
      </c>
      <c r="J17" s="90" t="str">
        <f t="shared" si="2"/>
        <v>1</v>
      </c>
    </row>
    <row r="18" spans="1:10" s="66" customFormat="1" ht="18" customHeight="1">
      <c r="A18" s="50">
        <f>IF('มฐ.1'!A18="","",'มฐ.1'!A18)</f>
        <v>13</v>
      </c>
      <c r="B18" s="181" t="s">
        <v>120</v>
      </c>
      <c r="C18" s="182" t="s">
        <v>121</v>
      </c>
      <c r="D18" s="121">
        <v>0</v>
      </c>
      <c r="E18" s="121">
        <v>0</v>
      </c>
      <c r="F18" s="121">
        <v>0</v>
      </c>
      <c r="G18" s="121">
        <v>0</v>
      </c>
      <c r="H18" s="90">
        <f t="shared" si="8"/>
        <v>0</v>
      </c>
      <c r="I18" s="89">
        <f t="shared" si="9"/>
        <v>0</v>
      </c>
      <c r="J18" s="90" t="str">
        <f t="shared" si="2"/>
        <v>1</v>
      </c>
    </row>
    <row r="19" spans="1:10" s="66" customFormat="1" ht="18" customHeight="1">
      <c r="A19" s="50">
        <f>IF('มฐ.1'!A19="","",'มฐ.1'!A19)</f>
        <v>14</v>
      </c>
      <c r="B19" s="183" t="s">
        <v>122</v>
      </c>
      <c r="C19" s="184" t="s">
        <v>123</v>
      </c>
      <c r="D19" s="121">
        <v>0</v>
      </c>
      <c r="E19" s="121">
        <v>0</v>
      </c>
      <c r="F19" s="121">
        <v>0</v>
      </c>
      <c r="G19" s="121">
        <v>0</v>
      </c>
      <c r="H19" s="90">
        <f t="shared" si="8"/>
        <v>0</v>
      </c>
      <c r="I19" s="89">
        <f t="shared" si="9"/>
        <v>0</v>
      </c>
      <c r="J19" s="90" t="str">
        <f t="shared" si="2"/>
        <v>1</v>
      </c>
    </row>
    <row r="20" spans="1:10" s="66" customFormat="1" ht="18" customHeight="1">
      <c r="A20" s="50">
        <f>IF('มฐ.1'!A20="","",'มฐ.1'!A20)</f>
        <v>15</v>
      </c>
      <c r="B20" s="185" t="s">
        <v>124</v>
      </c>
      <c r="C20" s="186" t="s">
        <v>125</v>
      </c>
      <c r="D20" s="121">
        <v>0</v>
      </c>
      <c r="E20" s="121">
        <v>0</v>
      </c>
      <c r="F20" s="121">
        <v>0</v>
      </c>
      <c r="G20" s="121">
        <v>0</v>
      </c>
      <c r="H20" s="90">
        <f t="shared" si="8"/>
        <v>0</v>
      </c>
      <c r="I20" s="89">
        <f t="shared" si="9"/>
        <v>0</v>
      </c>
      <c r="J20" s="90" t="str">
        <f t="shared" si="2"/>
        <v>1</v>
      </c>
    </row>
    <row r="21" spans="1:10" s="66" customFormat="1" ht="18" customHeight="1">
      <c r="A21" s="50">
        <f>IF('มฐ.1'!A21="","",'มฐ.1'!A21)</f>
        <v>16</v>
      </c>
      <c r="B21" s="181" t="s">
        <v>126</v>
      </c>
      <c r="C21" s="182" t="s">
        <v>127</v>
      </c>
      <c r="D21" s="121">
        <v>0</v>
      </c>
      <c r="E21" s="121">
        <v>0</v>
      </c>
      <c r="F21" s="121">
        <v>0</v>
      </c>
      <c r="G21" s="121">
        <v>0</v>
      </c>
      <c r="H21" s="90">
        <f t="shared" si="8"/>
        <v>0</v>
      </c>
      <c r="I21" s="89">
        <f t="shared" si="9"/>
        <v>0</v>
      </c>
      <c r="J21" s="90" t="str">
        <f t="shared" si="2"/>
        <v>1</v>
      </c>
    </row>
    <row r="22" spans="1:10" s="66" customFormat="1" ht="18" customHeight="1">
      <c r="A22" s="50">
        <f>IF('มฐ.1'!A22="","",'มฐ.1'!A22)</f>
        <v>17</v>
      </c>
      <c r="B22" s="181" t="s">
        <v>128</v>
      </c>
      <c r="C22" s="182" t="s">
        <v>129</v>
      </c>
      <c r="D22" s="121">
        <v>0</v>
      </c>
      <c r="E22" s="121">
        <v>0</v>
      </c>
      <c r="F22" s="121">
        <v>0</v>
      </c>
      <c r="G22" s="121">
        <v>0</v>
      </c>
      <c r="H22" s="90">
        <f t="shared" si="8"/>
        <v>0</v>
      </c>
      <c r="I22" s="89">
        <f t="shared" si="9"/>
        <v>0</v>
      </c>
      <c r="J22" s="90" t="str">
        <f t="shared" si="2"/>
        <v>1</v>
      </c>
    </row>
    <row r="23" spans="1:10" s="66" customFormat="1" ht="18" customHeight="1">
      <c r="A23" s="50">
        <f>IF('มฐ.1'!A23="","",'มฐ.1'!A23)</f>
        <v>18</v>
      </c>
      <c r="B23" s="181" t="s">
        <v>130</v>
      </c>
      <c r="C23" s="182" t="s">
        <v>131</v>
      </c>
      <c r="D23" s="121">
        <v>0</v>
      </c>
      <c r="E23" s="121">
        <v>0</v>
      </c>
      <c r="F23" s="121">
        <v>0</v>
      </c>
      <c r="G23" s="121">
        <v>0</v>
      </c>
      <c r="H23" s="90">
        <f t="shared" si="8"/>
        <v>0</v>
      </c>
      <c r="I23" s="89">
        <f t="shared" si="9"/>
        <v>0</v>
      </c>
      <c r="J23" s="90" t="str">
        <f t="shared" si="2"/>
        <v>1</v>
      </c>
    </row>
    <row r="24" spans="1:10" s="66" customFormat="1" ht="18" customHeight="1">
      <c r="A24" s="50">
        <f>IF('มฐ.1'!A24="","",'มฐ.1'!A24)</f>
        <v>19</v>
      </c>
      <c r="B24" s="183" t="s">
        <v>132</v>
      </c>
      <c r="C24" s="184" t="s">
        <v>133</v>
      </c>
      <c r="D24" s="121">
        <v>0</v>
      </c>
      <c r="E24" s="121">
        <v>0</v>
      </c>
      <c r="F24" s="121">
        <v>0</v>
      </c>
      <c r="G24" s="121">
        <v>0</v>
      </c>
      <c r="H24" s="90">
        <f t="shared" si="8"/>
        <v>0</v>
      </c>
      <c r="I24" s="89">
        <f t="shared" si="9"/>
        <v>0</v>
      </c>
      <c r="J24" s="90" t="str">
        <f t="shared" si="2"/>
        <v>1</v>
      </c>
    </row>
    <row r="25" spans="1:10" s="66" customFormat="1" ht="18" customHeight="1">
      <c r="A25" s="50">
        <f>IF('มฐ.1'!A25="","",'มฐ.1'!A25)</f>
        <v>20</v>
      </c>
      <c r="B25" s="185" t="s">
        <v>134</v>
      </c>
      <c r="C25" s="186" t="s">
        <v>135</v>
      </c>
      <c r="D25" s="121">
        <v>0</v>
      </c>
      <c r="E25" s="121">
        <v>0</v>
      </c>
      <c r="F25" s="121">
        <v>0</v>
      </c>
      <c r="G25" s="121">
        <v>0</v>
      </c>
      <c r="H25" s="90">
        <f aca="true" t="shared" si="11" ref="H25:H35">SUM(D25:G25)</f>
        <v>0</v>
      </c>
      <c r="I25" s="89">
        <f t="shared" si="9"/>
        <v>0</v>
      </c>
      <c r="J25" s="90" t="str">
        <f aca="true" t="shared" si="12" ref="J25:J35">IF(A25="","",IF(OR(D25=1,E25=1,F25=1,G25=1,I25&lt;2),"1",IF(I25&gt;=4.5,"5",IF(I25&gt;=3.5,"4",IF(I25&gt;=2.5,"3",IF(I25&gt;=2,"2"))))))</f>
        <v>1</v>
      </c>
    </row>
    <row r="26" spans="1:10" s="66" customFormat="1" ht="18" customHeight="1">
      <c r="A26" s="50">
        <f>IF('มฐ.1'!A26="","",'มฐ.1'!A26)</f>
        <v>21</v>
      </c>
      <c r="B26" s="181" t="s">
        <v>136</v>
      </c>
      <c r="C26" s="182" t="s">
        <v>137</v>
      </c>
      <c r="D26" s="121">
        <v>0</v>
      </c>
      <c r="E26" s="121">
        <v>0</v>
      </c>
      <c r="F26" s="121">
        <v>0</v>
      </c>
      <c r="G26" s="121">
        <v>0</v>
      </c>
      <c r="H26" s="90">
        <f t="shared" si="11"/>
        <v>0</v>
      </c>
      <c r="I26" s="89">
        <f t="shared" si="9"/>
        <v>0</v>
      </c>
      <c r="J26" s="90" t="str">
        <f t="shared" si="12"/>
        <v>1</v>
      </c>
    </row>
    <row r="27" spans="1:10" s="66" customFormat="1" ht="18" customHeight="1">
      <c r="A27" s="50">
        <f>IF('มฐ.1'!A27="","",'มฐ.1'!A27)</f>
        <v>22</v>
      </c>
      <c r="B27" s="181" t="s">
        <v>138</v>
      </c>
      <c r="C27" s="182" t="s">
        <v>139</v>
      </c>
      <c r="D27" s="121">
        <v>0</v>
      </c>
      <c r="E27" s="121">
        <v>0</v>
      </c>
      <c r="F27" s="121">
        <v>0</v>
      </c>
      <c r="G27" s="121">
        <v>0</v>
      </c>
      <c r="H27" s="90">
        <f t="shared" si="11"/>
        <v>0</v>
      </c>
      <c r="I27" s="89">
        <f t="shared" si="9"/>
        <v>0</v>
      </c>
      <c r="J27" s="90" t="str">
        <f t="shared" si="12"/>
        <v>1</v>
      </c>
    </row>
    <row r="28" spans="1:10" s="66" customFormat="1" ht="18" customHeight="1">
      <c r="A28" s="50">
        <f>IF('มฐ.1'!A28="","",'มฐ.1'!A28)</f>
        <v>23</v>
      </c>
      <c r="B28" s="181" t="s">
        <v>140</v>
      </c>
      <c r="C28" s="182" t="s">
        <v>141</v>
      </c>
      <c r="D28" s="121">
        <v>0</v>
      </c>
      <c r="E28" s="121">
        <v>0</v>
      </c>
      <c r="F28" s="121">
        <v>0</v>
      </c>
      <c r="G28" s="121">
        <v>0</v>
      </c>
      <c r="H28" s="90">
        <f t="shared" si="11"/>
        <v>0</v>
      </c>
      <c r="I28" s="89">
        <f t="shared" si="9"/>
        <v>0</v>
      </c>
      <c r="J28" s="90" t="str">
        <f t="shared" si="12"/>
        <v>1</v>
      </c>
    </row>
    <row r="29" spans="1:10" s="66" customFormat="1" ht="18" customHeight="1">
      <c r="A29" s="50">
        <f>IF('มฐ.1'!A29="","",'มฐ.1'!A29)</f>
        <v>24</v>
      </c>
      <c r="B29" s="183" t="s">
        <v>142</v>
      </c>
      <c r="C29" s="184" t="s">
        <v>143</v>
      </c>
      <c r="D29" s="121">
        <v>0</v>
      </c>
      <c r="E29" s="121">
        <v>0</v>
      </c>
      <c r="F29" s="121">
        <v>0</v>
      </c>
      <c r="G29" s="121">
        <v>0</v>
      </c>
      <c r="H29" s="90">
        <f t="shared" si="11"/>
        <v>0</v>
      </c>
      <c r="I29" s="89">
        <f t="shared" si="9"/>
        <v>0</v>
      </c>
      <c r="J29" s="90" t="str">
        <f t="shared" si="12"/>
        <v>1</v>
      </c>
    </row>
    <row r="30" spans="1:10" s="66" customFormat="1" ht="18" customHeight="1">
      <c r="A30" s="50">
        <f>IF('มฐ.1'!A30="","",'มฐ.1'!A30)</f>
        <v>25</v>
      </c>
      <c r="B30" s="185" t="s">
        <v>144</v>
      </c>
      <c r="C30" s="186" t="s">
        <v>145</v>
      </c>
      <c r="D30" s="121">
        <v>0</v>
      </c>
      <c r="E30" s="121">
        <v>0</v>
      </c>
      <c r="F30" s="121">
        <v>0</v>
      </c>
      <c r="G30" s="121">
        <v>0</v>
      </c>
      <c r="H30" s="90">
        <f t="shared" si="11"/>
        <v>0</v>
      </c>
      <c r="I30" s="89">
        <f t="shared" si="9"/>
        <v>0</v>
      </c>
      <c r="J30" s="90" t="str">
        <f t="shared" si="12"/>
        <v>1</v>
      </c>
    </row>
    <row r="31" spans="1:10" s="66" customFormat="1" ht="18" customHeight="1">
      <c r="A31" s="50">
        <f>IF('มฐ.1'!A31="","",'มฐ.1'!A31)</f>
        <v>26</v>
      </c>
      <c r="B31" s="181" t="s">
        <v>146</v>
      </c>
      <c r="C31" s="182" t="s">
        <v>147</v>
      </c>
      <c r="D31" s="121">
        <v>0</v>
      </c>
      <c r="E31" s="121">
        <v>0</v>
      </c>
      <c r="F31" s="121">
        <v>0</v>
      </c>
      <c r="G31" s="121">
        <v>0</v>
      </c>
      <c r="H31" s="90">
        <f t="shared" si="11"/>
        <v>0</v>
      </c>
      <c r="I31" s="89">
        <f t="shared" si="9"/>
        <v>0</v>
      </c>
      <c r="J31" s="90" t="str">
        <f t="shared" si="12"/>
        <v>1</v>
      </c>
    </row>
    <row r="32" spans="1:10" s="66" customFormat="1" ht="18" customHeight="1">
      <c r="A32" s="50">
        <f>IF('มฐ.1'!A32="","",'มฐ.1'!A32)</f>
        <v>27</v>
      </c>
      <c r="B32" s="181" t="s">
        <v>148</v>
      </c>
      <c r="C32" s="182" t="s">
        <v>149</v>
      </c>
      <c r="D32" s="121">
        <v>0</v>
      </c>
      <c r="E32" s="121">
        <v>0</v>
      </c>
      <c r="F32" s="121">
        <v>0</v>
      </c>
      <c r="G32" s="121">
        <v>0</v>
      </c>
      <c r="H32" s="90">
        <f t="shared" si="11"/>
        <v>0</v>
      </c>
      <c r="I32" s="89">
        <f t="shared" si="9"/>
        <v>0</v>
      </c>
      <c r="J32" s="90" t="str">
        <f t="shared" si="12"/>
        <v>1</v>
      </c>
    </row>
    <row r="33" spans="1:10" s="66" customFormat="1" ht="18" customHeight="1">
      <c r="A33" s="50">
        <f>IF('มฐ.1'!A33="","",'มฐ.1'!A33)</f>
        <v>28</v>
      </c>
      <c r="B33" s="181" t="s">
        <v>150</v>
      </c>
      <c r="C33" s="182" t="s">
        <v>151</v>
      </c>
      <c r="D33" s="121">
        <v>0</v>
      </c>
      <c r="E33" s="121">
        <v>0</v>
      </c>
      <c r="F33" s="121">
        <v>0</v>
      </c>
      <c r="G33" s="121">
        <v>0</v>
      </c>
      <c r="H33" s="90">
        <f t="shared" si="11"/>
        <v>0</v>
      </c>
      <c r="I33" s="89">
        <f t="shared" si="9"/>
        <v>0</v>
      </c>
      <c r="J33" s="90" t="str">
        <f t="shared" si="12"/>
        <v>1</v>
      </c>
    </row>
    <row r="34" spans="1:10" s="66" customFormat="1" ht="18" customHeight="1">
      <c r="A34" s="50">
        <f>IF('มฐ.1'!A34="","",'มฐ.1'!A34)</f>
        <v>29</v>
      </c>
      <c r="B34" s="183" t="s">
        <v>152</v>
      </c>
      <c r="C34" s="184" t="s">
        <v>153</v>
      </c>
      <c r="D34" s="121">
        <v>0</v>
      </c>
      <c r="E34" s="121">
        <v>0</v>
      </c>
      <c r="F34" s="121">
        <v>0</v>
      </c>
      <c r="G34" s="121">
        <v>0</v>
      </c>
      <c r="H34" s="90">
        <f t="shared" si="11"/>
        <v>0</v>
      </c>
      <c r="I34" s="89">
        <f t="shared" si="9"/>
        <v>0</v>
      </c>
      <c r="J34" s="90" t="str">
        <f t="shared" si="12"/>
        <v>1</v>
      </c>
    </row>
    <row r="35" spans="1:10" s="66" customFormat="1" ht="18" customHeight="1">
      <c r="A35" s="50">
        <f>IF('มฐ.1'!A35="","",'มฐ.1'!A35)</f>
        <v>30</v>
      </c>
      <c r="B35" s="187" t="s">
        <v>154</v>
      </c>
      <c r="C35" s="188" t="s">
        <v>155</v>
      </c>
      <c r="D35" s="121">
        <v>0</v>
      </c>
      <c r="E35" s="121">
        <v>0</v>
      </c>
      <c r="F35" s="121">
        <v>0</v>
      </c>
      <c r="G35" s="121">
        <v>0</v>
      </c>
      <c r="H35" s="90">
        <f t="shared" si="11"/>
        <v>0</v>
      </c>
      <c r="I35" s="89">
        <f t="shared" si="9"/>
        <v>0</v>
      </c>
      <c r="J35" s="90" t="str">
        <f t="shared" si="12"/>
        <v>1</v>
      </c>
    </row>
    <row r="36" spans="1:10" s="66" customFormat="1" ht="18" customHeight="1">
      <c r="A36" s="50">
        <f>IF('มฐ.1'!A36="","",'มฐ.1'!A36)</f>
        <v>31</v>
      </c>
      <c r="B36" s="181" t="s">
        <v>156</v>
      </c>
      <c r="C36" s="182" t="s">
        <v>157</v>
      </c>
      <c r="D36" s="121">
        <v>0</v>
      </c>
      <c r="E36" s="121">
        <v>0</v>
      </c>
      <c r="F36" s="121">
        <v>0</v>
      </c>
      <c r="G36" s="121">
        <v>0</v>
      </c>
      <c r="H36" s="90">
        <f t="shared" si="8"/>
        <v>0</v>
      </c>
      <c r="I36" s="89">
        <f t="shared" si="9"/>
        <v>0</v>
      </c>
      <c r="J36" s="90" t="str">
        <f t="shared" si="2"/>
        <v>1</v>
      </c>
    </row>
    <row r="37" spans="1:10" s="66" customFormat="1" ht="18" customHeight="1">
      <c r="A37" s="50">
        <f>IF('มฐ.1'!A37="","",'มฐ.1'!A37)</f>
        <v>32</v>
      </c>
      <c r="B37" s="181" t="s">
        <v>158</v>
      </c>
      <c r="C37" s="182" t="s">
        <v>159</v>
      </c>
      <c r="D37" s="121">
        <v>0</v>
      </c>
      <c r="E37" s="121">
        <v>0</v>
      </c>
      <c r="F37" s="121">
        <v>0</v>
      </c>
      <c r="G37" s="121">
        <v>0</v>
      </c>
      <c r="H37" s="90">
        <f t="shared" si="8"/>
        <v>0</v>
      </c>
      <c r="I37" s="89">
        <f t="shared" si="9"/>
        <v>0</v>
      </c>
      <c r="J37" s="90" t="str">
        <f t="shared" si="2"/>
        <v>1</v>
      </c>
    </row>
    <row r="38" spans="1:10" s="66" customFormat="1" ht="18" customHeight="1">
      <c r="A38" s="50">
        <f>IF('มฐ.1'!A38="","",'มฐ.1'!A38)</f>
        <v>33</v>
      </c>
      <c r="B38" s="181" t="s">
        <v>160</v>
      </c>
      <c r="C38" s="182" t="s">
        <v>161</v>
      </c>
      <c r="D38" s="121">
        <v>0</v>
      </c>
      <c r="E38" s="121">
        <v>0</v>
      </c>
      <c r="F38" s="121">
        <v>0</v>
      </c>
      <c r="G38" s="121">
        <v>0</v>
      </c>
      <c r="H38" s="90">
        <f aca="true" t="shared" si="13" ref="H38:H48">SUM(D38:G38)</f>
        <v>0</v>
      </c>
      <c r="I38" s="89">
        <f t="shared" si="9"/>
        <v>0</v>
      </c>
      <c r="J38" s="90" t="str">
        <f aca="true" t="shared" si="14" ref="J38:J48">IF(A38="","",IF(OR(D38=1,E38=1,F38=1,G38=1,I38&lt;2),"1",IF(I38&gt;=4.5,"5",IF(I38&gt;=3.5,"4",IF(I38&gt;=2.5,"3",IF(I38&gt;=2,"2"))))))</f>
        <v>1</v>
      </c>
    </row>
    <row r="39" spans="1:10" s="66" customFormat="1" ht="18" customHeight="1">
      <c r="A39" s="50">
        <f>IF('มฐ.1'!A39="","",'มฐ.1'!A39)</f>
        <v>34</v>
      </c>
      <c r="B39" s="181"/>
      <c r="C39" s="182"/>
      <c r="D39" s="121">
        <v>0</v>
      </c>
      <c r="E39" s="121">
        <v>0</v>
      </c>
      <c r="F39" s="121">
        <v>0</v>
      </c>
      <c r="G39" s="121">
        <v>0</v>
      </c>
      <c r="H39" s="90">
        <f t="shared" si="13"/>
        <v>0</v>
      </c>
      <c r="I39" s="89">
        <f t="shared" si="9"/>
        <v>0</v>
      </c>
      <c r="J39" s="90" t="str">
        <f t="shared" si="14"/>
        <v>1</v>
      </c>
    </row>
    <row r="40" spans="1:10" s="66" customFormat="1" ht="18" customHeight="1">
      <c r="A40" s="50">
        <f>IF('มฐ.1'!A40="","",'มฐ.1'!A40)</f>
        <v>35</v>
      </c>
      <c r="B40" s="143"/>
      <c r="C40" s="174">
        <f>'มฐ.1'!C40</f>
        <v>0</v>
      </c>
      <c r="D40" s="121">
        <v>0</v>
      </c>
      <c r="E40" s="121">
        <v>0</v>
      </c>
      <c r="F40" s="121">
        <v>0</v>
      </c>
      <c r="G40" s="121">
        <v>0</v>
      </c>
      <c r="H40" s="90">
        <f t="shared" si="13"/>
        <v>0</v>
      </c>
      <c r="I40" s="89">
        <f t="shared" si="9"/>
        <v>0</v>
      </c>
      <c r="J40" s="90" t="str">
        <f t="shared" si="14"/>
        <v>1</v>
      </c>
    </row>
    <row r="41" spans="1:10" s="66" customFormat="1" ht="18" customHeight="1">
      <c r="A41" s="50">
        <f>IF('มฐ.1'!A41="","",'มฐ.1'!A41)</f>
        <v>36</v>
      </c>
      <c r="B41" s="143"/>
      <c r="C41" s="174">
        <f>'มฐ.1'!C41</f>
        <v>0</v>
      </c>
      <c r="D41" s="121">
        <v>0</v>
      </c>
      <c r="E41" s="121">
        <v>0</v>
      </c>
      <c r="F41" s="121">
        <v>0</v>
      </c>
      <c r="G41" s="121">
        <v>0</v>
      </c>
      <c r="H41" s="90">
        <f t="shared" si="13"/>
        <v>0</v>
      </c>
      <c r="I41" s="89">
        <f t="shared" si="9"/>
        <v>0</v>
      </c>
      <c r="J41" s="90" t="str">
        <f t="shared" si="14"/>
        <v>1</v>
      </c>
    </row>
    <row r="42" spans="1:10" s="66" customFormat="1" ht="18" customHeight="1">
      <c r="A42" s="50">
        <f>IF('มฐ.1'!A42="","",'มฐ.1'!A42)</f>
        <v>37</v>
      </c>
      <c r="B42" s="143"/>
      <c r="C42" s="174">
        <f>'มฐ.1'!C42</f>
        <v>0</v>
      </c>
      <c r="D42" s="121">
        <v>0</v>
      </c>
      <c r="E42" s="121">
        <v>0</v>
      </c>
      <c r="F42" s="121">
        <v>0</v>
      </c>
      <c r="G42" s="121">
        <v>0</v>
      </c>
      <c r="H42" s="90">
        <f t="shared" si="13"/>
        <v>0</v>
      </c>
      <c r="I42" s="89">
        <f t="shared" si="9"/>
        <v>0</v>
      </c>
      <c r="J42" s="90" t="str">
        <f t="shared" si="14"/>
        <v>1</v>
      </c>
    </row>
    <row r="43" spans="1:10" s="66" customFormat="1" ht="18" customHeight="1">
      <c r="A43" s="50">
        <f>IF('มฐ.1'!A43="","",'มฐ.1'!A43)</f>
        <v>38</v>
      </c>
      <c r="B43" s="143"/>
      <c r="C43" s="174">
        <f>'มฐ.1'!C43</f>
        <v>0</v>
      </c>
      <c r="D43" s="121">
        <v>0</v>
      </c>
      <c r="E43" s="121">
        <v>0</v>
      </c>
      <c r="F43" s="121">
        <v>0</v>
      </c>
      <c r="G43" s="121">
        <v>0</v>
      </c>
      <c r="H43" s="90">
        <f>SUM(D43:G43)</f>
        <v>0</v>
      </c>
      <c r="I43" s="89">
        <f t="shared" si="9"/>
        <v>0</v>
      </c>
      <c r="J43" s="90" t="str">
        <f>IF(A43="","",IF(OR(D43=1,E43=1,F43=1,G43=1,I43&lt;2),"1",IF(I43&gt;=4.5,"5",IF(I43&gt;=3.5,"4",IF(I43&gt;=2.5,"3",IF(I43&gt;=2,"2"))))))</f>
        <v>1</v>
      </c>
    </row>
    <row r="44" spans="1:10" s="66" customFormat="1" ht="18" customHeight="1">
      <c r="A44" s="50">
        <f>IF('มฐ.1'!A44="","",'มฐ.1'!A44)</f>
        <v>39</v>
      </c>
      <c r="B44" s="143"/>
      <c r="C44" s="174">
        <f>'มฐ.1'!C43</f>
        <v>0</v>
      </c>
      <c r="D44" s="121">
        <v>0</v>
      </c>
      <c r="E44" s="121">
        <v>0</v>
      </c>
      <c r="F44" s="121">
        <v>0</v>
      </c>
      <c r="G44" s="121">
        <v>0</v>
      </c>
      <c r="H44" s="90">
        <f t="shared" si="13"/>
        <v>0</v>
      </c>
      <c r="I44" s="89">
        <f t="shared" si="9"/>
        <v>0</v>
      </c>
      <c r="J44" s="90" t="str">
        <f t="shared" si="14"/>
        <v>1</v>
      </c>
    </row>
    <row r="45" spans="1:10" s="66" customFormat="1" ht="18" customHeight="1">
      <c r="A45" s="50">
        <f>IF('มฐ.1'!A45="","",'มฐ.1'!A45)</f>
        <v>40</v>
      </c>
      <c r="B45" s="143"/>
      <c r="C45" s="174">
        <f>'มฐ.1'!C45</f>
        <v>0</v>
      </c>
      <c r="D45" s="121">
        <v>0</v>
      </c>
      <c r="E45" s="121">
        <v>0</v>
      </c>
      <c r="F45" s="121">
        <v>0</v>
      </c>
      <c r="G45" s="121">
        <v>0</v>
      </c>
      <c r="H45" s="90">
        <f>SUM(D45:G45)</f>
        <v>0</v>
      </c>
      <c r="I45" s="89">
        <f t="shared" si="9"/>
        <v>0</v>
      </c>
      <c r="J45" s="90" t="str">
        <f>IF(A45="","",IF(OR(D45=1,E45=1,F45=1,G45=1,I45&lt;2),"1",IF(I45&gt;=4.5,"5",IF(I45&gt;=3.5,"4",IF(I45&gt;=2.5,"3",IF(I45&gt;=2,"2"))))))</f>
        <v>1</v>
      </c>
    </row>
    <row r="46" spans="1:10" s="66" customFormat="1" ht="18" customHeight="1">
      <c r="A46" s="50">
        <f>IF('มฐ.1'!A46="","",'มฐ.1'!A46)</f>
        <v>41</v>
      </c>
      <c r="B46" s="143"/>
      <c r="C46" s="174">
        <f>'มฐ.1'!C46</f>
        <v>0</v>
      </c>
      <c r="D46" s="121">
        <v>0</v>
      </c>
      <c r="E46" s="121">
        <v>0</v>
      </c>
      <c r="F46" s="121">
        <v>0</v>
      </c>
      <c r="G46" s="121">
        <v>0</v>
      </c>
      <c r="H46" s="90">
        <f t="shared" si="13"/>
        <v>0</v>
      </c>
      <c r="I46" s="89">
        <f t="shared" si="9"/>
        <v>0</v>
      </c>
      <c r="J46" s="90" t="str">
        <f t="shared" si="14"/>
        <v>1</v>
      </c>
    </row>
    <row r="47" spans="1:10" s="66" customFormat="1" ht="18" customHeight="1">
      <c r="A47" s="50">
        <f>IF('มฐ.1'!A47="","",'มฐ.1'!A47)</f>
        <v>42</v>
      </c>
      <c r="B47" s="143"/>
      <c r="C47" s="174">
        <f>'มฐ.1'!C47</f>
        <v>0</v>
      </c>
      <c r="D47" s="121">
        <v>0</v>
      </c>
      <c r="E47" s="121">
        <v>0</v>
      </c>
      <c r="F47" s="121">
        <v>0</v>
      </c>
      <c r="G47" s="121">
        <v>0</v>
      </c>
      <c r="H47" s="90">
        <f t="shared" si="13"/>
        <v>0</v>
      </c>
      <c r="I47" s="89">
        <f t="shared" si="9"/>
        <v>0</v>
      </c>
      <c r="J47" s="90" t="str">
        <f t="shared" si="14"/>
        <v>1</v>
      </c>
    </row>
    <row r="48" spans="1:10" s="66" customFormat="1" ht="18" customHeight="1">
      <c r="A48" s="50">
        <f>IF('มฐ.1'!A48="","",'มฐ.1'!A48)</f>
        <v>43</v>
      </c>
      <c r="B48" s="143"/>
      <c r="C48" s="174">
        <f>'มฐ.1'!C48</f>
        <v>0</v>
      </c>
      <c r="D48" s="121">
        <v>0</v>
      </c>
      <c r="E48" s="121">
        <v>0</v>
      </c>
      <c r="F48" s="121">
        <v>0</v>
      </c>
      <c r="G48" s="121">
        <v>0</v>
      </c>
      <c r="H48" s="90">
        <f t="shared" si="13"/>
        <v>0</v>
      </c>
      <c r="I48" s="89">
        <f t="shared" si="9"/>
        <v>0</v>
      </c>
      <c r="J48" s="90" t="str">
        <f t="shared" si="14"/>
        <v>1</v>
      </c>
    </row>
    <row r="49" spans="1:10" s="76" customFormat="1" ht="21" customHeight="1">
      <c r="A49" s="92">
        <v>0</v>
      </c>
      <c r="B49" s="92"/>
      <c r="C49" s="176" t="s">
        <v>43</v>
      </c>
      <c r="D49" s="89">
        <f>SUM(D6:D48)/MAX($A$6:$A$48)</f>
        <v>0</v>
      </c>
      <c r="E49" s="89">
        <f>SUM(E6:E48)/MAX($A$6:$A$48)</f>
        <v>0</v>
      </c>
      <c r="F49" s="89">
        <f>SUM(F6:F48)/MAX($A$6:$A$48)</f>
        <v>0</v>
      </c>
      <c r="G49" s="89">
        <f>SUM(G6:G48)/MAX($A$6:$A$48)</f>
        <v>0</v>
      </c>
      <c r="H49" s="90"/>
      <c r="I49" s="89">
        <f>SUM(D49:G49)/4</f>
        <v>0</v>
      </c>
      <c r="J49" s="90" t="str">
        <f t="shared" si="2"/>
        <v>1</v>
      </c>
    </row>
    <row r="50" spans="4:10" s="66" customFormat="1" ht="16.5" customHeight="1">
      <c r="D50" s="124"/>
      <c r="E50" s="124"/>
      <c r="F50" s="124"/>
      <c r="G50" s="125"/>
      <c r="H50" s="125"/>
      <c r="I50" s="125"/>
      <c r="J50" s="125"/>
    </row>
    <row r="51" spans="4:10" s="66" customFormat="1" ht="16.5" customHeight="1">
      <c r="D51" s="124"/>
      <c r="E51" s="124"/>
      <c r="F51" s="124"/>
      <c r="G51" s="125"/>
      <c r="H51" s="125"/>
      <c r="I51" s="125"/>
      <c r="J51" s="125"/>
    </row>
    <row r="52" spans="3:10" s="66" customFormat="1" ht="29.25" customHeight="1">
      <c r="C52" s="91" t="s">
        <v>79</v>
      </c>
      <c r="D52" s="124"/>
      <c r="E52" s="124"/>
      <c r="F52" s="124"/>
      <c r="G52" s="125"/>
      <c r="H52" s="125"/>
      <c r="I52" s="125"/>
      <c r="J52" s="125"/>
    </row>
    <row r="53" spans="3:10" s="66" customFormat="1" ht="24.75" customHeight="1">
      <c r="C53" s="91" t="s">
        <v>75</v>
      </c>
      <c r="D53" s="124"/>
      <c r="E53" s="124"/>
      <c r="F53" s="124"/>
      <c r="G53" s="125"/>
      <c r="H53" s="125"/>
      <c r="I53" s="125"/>
      <c r="J53" s="125"/>
    </row>
    <row r="54" spans="3:10" s="66" customFormat="1" ht="20.25" customHeight="1">
      <c r="C54" s="91"/>
      <c r="D54" s="124"/>
      <c r="E54" s="124"/>
      <c r="F54" s="124"/>
      <c r="G54" s="125"/>
      <c r="H54" s="125"/>
      <c r="I54" s="125"/>
      <c r="J54" s="125"/>
    </row>
    <row r="55" spans="4:10" s="66" customFormat="1" ht="16.5" customHeight="1">
      <c r="D55" s="124"/>
      <c r="E55" s="124"/>
      <c r="F55" s="124"/>
      <c r="G55" s="125"/>
      <c r="H55" s="125"/>
      <c r="I55" s="125"/>
      <c r="J55" s="125"/>
    </row>
    <row r="56" spans="4:10" s="66" customFormat="1" ht="16.5" customHeight="1">
      <c r="D56" s="124"/>
      <c r="E56" s="124"/>
      <c r="F56" s="124"/>
      <c r="G56" s="125"/>
      <c r="H56" s="125"/>
      <c r="I56" s="125"/>
      <c r="J56" s="125"/>
    </row>
    <row r="57" spans="4:10" s="66" customFormat="1" ht="16.5" customHeight="1">
      <c r="D57" s="124"/>
      <c r="E57" s="124"/>
      <c r="F57" s="124"/>
      <c r="G57" s="125"/>
      <c r="H57" s="125"/>
      <c r="I57" s="125"/>
      <c r="J57" s="125"/>
    </row>
    <row r="58" spans="4:10" s="66" customFormat="1" ht="16.5" customHeight="1">
      <c r="D58" s="124"/>
      <c r="E58" s="124"/>
      <c r="F58" s="124"/>
      <c r="G58" s="125"/>
      <c r="H58" s="125"/>
      <c r="I58" s="125"/>
      <c r="J58" s="125"/>
    </row>
    <row r="59" spans="4:10" s="66" customFormat="1" ht="16.5" customHeight="1">
      <c r="D59" s="124"/>
      <c r="E59" s="124"/>
      <c r="F59" s="124"/>
      <c r="G59" s="125"/>
      <c r="H59" s="125"/>
      <c r="I59" s="125"/>
      <c r="J59" s="125"/>
    </row>
    <row r="60" spans="4:10" s="66" customFormat="1" ht="16.5" customHeight="1">
      <c r="D60" s="124"/>
      <c r="E60" s="124"/>
      <c r="F60" s="124"/>
      <c r="G60" s="125"/>
      <c r="H60" s="125"/>
      <c r="I60" s="125"/>
      <c r="J60" s="125"/>
    </row>
    <row r="61" spans="4:10" s="66" customFormat="1" ht="16.5" customHeight="1">
      <c r="D61" s="124"/>
      <c r="E61" s="124"/>
      <c r="F61" s="124"/>
      <c r="G61" s="125"/>
      <c r="H61" s="125"/>
      <c r="I61" s="125"/>
      <c r="J61" s="125"/>
    </row>
    <row r="62" spans="4:10" s="66" customFormat="1" ht="16.5" customHeight="1">
      <c r="D62" s="124"/>
      <c r="E62" s="124"/>
      <c r="F62" s="124"/>
      <c r="G62" s="125"/>
      <c r="H62" s="125"/>
      <c r="I62" s="125"/>
      <c r="J62" s="125"/>
    </row>
    <row r="63" spans="4:10" s="66" customFormat="1" ht="16.5" customHeight="1">
      <c r="D63" s="124"/>
      <c r="E63" s="124"/>
      <c r="F63" s="124"/>
      <c r="G63" s="125"/>
      <c r="H63" s="125"/>
      <c r="I63" s="125"/>
      <c r="J63" s="125"/>
    </row>
    <row r="64" spans="4:10" s="66" customFormat="1" ht="16.5" customHeight="1">
      <c r="D64" s="124"/>
      <c r="E64" s="124"/>
      <c r="F64" s="124"/>
      <c r="G64" s="125"/>
      <c r="H64" s="125"/>
      <c r="I64" s="125"/>
      <c r="J64" s="125"/>
    </row>
    <row r="65" spans="4:10" s="66" customFormat="1" ht="16.5" customHeight="1">
      <c r="D65" s="124"/>
      <c r="E65" s="124"/>
      <c r="F65" s="124"/>
      <c r="G65" s="125"/>
      <c r="H65" s="125"/>
      <c r="I65" s="125"/>
      <c r="J65" s="125"/>
    </row>
    <row r="66" spans="4:10" s="66" customFormat="1" ht="16.5" customHeight="1">
      <c r="D66" s="124"/>
      <c r="E66" s="124"/>
      <c r="F66" s="124"/>
      <c r="G66" s="125"/>
      <c r="H66" s="125"/>
      <c r="I66" s="125"/>
      <c r="J66" s="125"/>
    </row>
    <row r="67" spans="4:10" s="66" customFormat="1" ht="16.5" customHeight="1">
      <c r="D67" s="124"/>
      <c r="E67" s="124"/>
      <c r="F67" s="124"/>
      <c r="G67" s="125"/>
      <c r="H67" s="125"/>
      <c r="I67" s="125"/>
      <c r="J67" s="125"/>
    </row>
    <row r="68" spans="4:10" s="66" customFormat="1" ht="16.5" customHeight="1">
      <c r="D68" s="124"/>
      <c r="E68" s="124"/>
      <c r="F68" s="124"/>
      <c r="G68" s="125"/>
      <c r="H68" s="125"/>
      <c r="I68" s="125"/>
      <c r="J68" s="125"/>
    </row>
    <row r="69" spans="4:10" s="66" customFormat="1" ht="16.5" customHeight="1">
      <c r="D69" s="124"/>
      <c r="E69" s="124"/>
      <c r="F69" s="124"/>
      <c r="G69" s="125"/>
      <c r="H69" s="125"/>
      <c r="I69" s="125"/>
      <c r="J69" s="125"/>
    </row>
    <row r="70" spans="4:10" s="66" customFormat="1" ht="16.5" customHeight="1">
      <c r="D70" s="124"/>
      <c r="E70" s="124"/>
      <c r="F70" s="124"/>
      <c r="G70" s="125"/>
      <c r="H70" s="125"/>
      <c r="I70" s="125"/>
      <c r="J70" s="125"/>
    </row>
    <row r="71" spans="4:10" s="66" customFormat="1" ht="16.5" customHeight="1">
      <c r="D71" s="124"/>
      <c r="E71" s="124"/>
      <c r="F71" s="124"/>
      <c r="G71" s="125"/>
      <c r="H71" s="125"/>
      <c r="I71" s="125"/>
      <c r="J71" s="125"/>
    </row>
    <row r="72" spans="4:10" s="66" customFormat="1" ht="16.5" customHeight="1">
      <c r="D72" s="124"/>
      <c r="E72" s="124"/>
      <c r="F72" s="124"/>
      <c r="G72" s="125"/>
      <c r="H72" s="125"/>
      <c r="I72" s="125"/>
      <c r="J72" s="125"/>
    </row>
    <row r="73" spans="4:10" s="66" customFormat="1" ht="16.5" customHeight="1">
      <c r="D73" s="124"/>
      <c r="E73" s="124"/>
      <c r="F73" s="124"/>
      <c r="G73" s="125"/>
      <c r="H73" s="125"/>
      <c r="I73" s="125"/>
      <c r="J73" s="125"/>
    </row>
    <row r="74" spans="4:10" s="66" customFormat="1" ht="16.5" customHeight="1">
      <c r="D74" s="124"/>
      <c r="E74" s="124"/>
      <c r="F74" s="124"/>
      <c r="G74" s="125"/>
      <c r="H74" s="125"/>
      <c r="I74" s="125"/>
      <c r="J74" s="125"/>
    </row>
    <row r="75" spans="4:10" s="66" customFormat="1" ht="16.5" customHeight="1">
      <c r="D75" s="124"/>
      <c r="E75" s="124"/>
      <c r="F75" s="124"/>
      <c r="G75" s="125"/>
      <c r="H75" s="125"/>
      <c r="I75" s="125"/>
      <c r="J75" s="125"/>
    </row>
    <row r="76" spans="4:10" s="66" customFormat="1" ht="16.5" customHeight="1">
      <c r="D76" s="124"/>
      <c r="E76" s="124"/>
      <c r="F76" s="124"/>
      <c r="G76" s="125"/>
      <c r="H76" s="125"/>
      <c r="I76" s="125"/>
      <c r="J76" s="125"/>
    </row>
    <row r="77" spans="4:10" s="66" customFormat="1" ht="16.5" customHeight="1">
      <c r="D77" s="124"/>
      <c r="E77" s="124"/>
      <c r="F77" s="124"/>
      <c r="G77" s="125"/>
      <c r="H77" s="125"/>
      <c r="I77" s="125"/>
      <c r="J77" s="125"/>
    </row>
    <row r="78" spans="4:10" s="66" customFormat="1" ht="16.5" customHeight="1">
      <c r="D78" s="124"/>
      <c r="E78" s="124"/>
      <c r="F78" s="124"/>
      <c r="G78" s="125"/>
      <c r="H78" s="125"/>
      <c r="I78" s="125"/>
      <c r="J78" s="125"/>
    </row>
    <row r="79" spans="4:10" s="66" customFormat="1" ht="16.5" customHeight="1">
      <c r="D79" s="124"/>
      <c r="E79" s="124"/>
      <c r="F79" s="124"/>
      <c r="G79" s="125"/>
      <c r="H79" s="125"/>
      <c r="I79" s="125"/>
      <c r="J79" s="125"/>
    </row>
    <row r="80" spans="4:10" s="66" customFormat="1" ht="16.5" customHeight="1">
      <c r="D80" s="124"/>
      <c r="E80" s="124"/>
      <c r="F80" s="124"/>
      <c r="G80" s="125"/>
      <c r="H80" s="125"/>
      <c r="I80" s="125"/>
      <c r="J80" s="125"/>
    </row>
    <row r="81" spans="4:10" s="66" customFormat="1" ht="16.5" customHeight="1">
      <c r="D81" s="124"/>
      <c r="E81" s="124"/>
      <c r="F81" s="124"/>
      <c r="G81" s="125"/>
      <c r="H81" s="125"/>
      <c r="I81" s="125"/>
      <c r="J81" s="125"/>
    </row>
    <row r="82" spans="4:10" s="66" customFormat="1" ht="16.5" customHeight="1">
      <c r="D82" s="124"/>
      <c r="E82" s="124"/>
      <c r="F82" s="124"/>
      <c r="G82" s="125"/>
      <c r="H82" s="125"/>
      <c r="I82" s="125"/>
      <c r="J82" s="125"/>
    </row>
    <row r="83" spans="4:10" s="66" customFormat="1" ht="16.5" customHeight="1">
      <c r="D83" s="124"/>
      <c r="E83" s="124"/>
      <c r="F83" s="124"/>
      <c r="G83" s="125"/>
      <c r="H83" s="125"/>
      <c r="I83" s="125"/>
      <c r="J83" s="125"/>
    </row>
    <row r="84" spans="4:10" s="66" customFormat="1" ht="16.5" customHeight="1">
      <c r="D84" s="124"/>
      <c r="E84" s="124"/>
      <c r="F84" s="124"/>
      <c r="G84" s="125"/>
      <c r="H84" s="125"/>
      <c r="I84" s="125"/>
      <c r="J84" s="125"/>
    </row>
    <row r="85" spans="4:10" s="66" customFormat="1" ht="16.5" customHeight="1">
      <c r="D85" s="124"/>
      <c r="E85" s="124"/>
      <c r="F85" s="124"/>
      <c r="G85" s="125"/>
      <c r="H85" s="125"/>
      <c r="I85" s="125"/>
      <c r="J85" s="125"/>
    </row>
    <row r="86" spans="4:10" s="66" customFormat="1" ht="16.5" customHeight="1">
      <c r="D86" s="124"/>
      <c r="E86" s="124"/>
      <c r="F86" s="124"/>
      <c r="G86" s="125"/>
      <c r="H86" s="125"/>
      <c r="I86" s="125"/>
      <c r="J86" s="125"/>
    </row>
    <row r="87" spans="4:10" s="66" customFormat="1" ht="16.5" customHeight="1">
      <c r="D87" s="124"/>
      <c r="E87" s="124"/>
      <c r="F87" s="124"/>
      <c r="G87" s="125"/>
      <c r="H87" s="125"/>
      <c r="I87" s="125"/>
      <c r="J87" s="125"/>
    </row>
    <row r="88" spans="4:10" s="66" customFormat="1" ht="16.5" customHeight="1">
      <c r="D88" s="124"/>
      <c r="E88" s="124"/>
      <c r="F88" s="124"/>
      <c r="G88" s="125"/>
      <c r="H88" s="125"/>
      <c r="I88" s="125"/>
      <c r="J88" s="125"/>
    </row>
    <row r="89" spans="4:10" s="66" customFormat="1" ht="16.5" customHeight="1">
      <c r="D89" s="124"/>
      <c r="E89" s="124"/>
      <c r="F89" s="124"/>
      <c r="G89" s="125"/>
      <c r="H89" s="125"/>
      <c r="I89" s="125"/>
      <c r="J89" s="125"/>
    </row>
    <row r="90" spans="4:10" s="66" customFormat="1" ht="16.5" customHeight="1">
      <c r="D90" s="124"/>
      <c r="E90" s="124"/>
      <c r="F90" s="124"/>
      <c r="G90" s="125"/>
      <c r="H90" s="125"/>
      <c r="I90" s="125"/>
      <c r="J90" s="125"/>
    </row>
    <row r="91" spans="4:10" s="66" customFormat="1" ht="16.5" customHeight="1">
      <c r="D91" s="124"/>
      <c r="E91" s="124"/>
      <c r="F91" s="124"/>
      <c r="G91" s="125"/>
      <c r="H91" s="125"/>
      <c r="I91" s="125"/>
      <c r="J91" s="125"/>
    </row>
    <row r="92" spans="4:10" s="66" customFormat="1" ht="16.5" customHeight="1">
      <c r="D92" s="124"/>
      <c r="E92" s="124"/>
      <c r="F92" s="124"/>
      <c r="G92" s="125"/>
      <c r="H92" s="125"/>
      <c r="I92" s="125"/>
      <c r="J92" s="125"/>
    </row>
    <row r="93" spans="4:10" s="66" customFormat="1" ht="16.5" customHeight="1">
      <c r="D93" s="124"/>
      <c r="E93" s="124"/>
      <c r="F93" s="124"/>
      <c r="G93" s="125"/>
      <c r="H93" s="125"/>
      <c r="I93" s="125"/>
      <c r="J93" s="125"/>
    </row>
    <row r="94" spans="4:10" s="66" customFormat="1" ht="16.5" customHeight="1">
      <c r="D94" s="124"/>
      <c r="E94" s="124"/>
      <c r="F94" s="124"/>
      <c r="G94" s="125"/>
      <c r="H94" s="125"/>
      <c r="I94" s="125"/>
      <c r="J94" s="125"/>
    </row>
    <row r="95" spans="4:10" s="66" customFormat="1" ht="16.5" customHeight="1">
      <c r="D95" s="124"/>
      <c r="E95" s="124"/>
      <c r="F95" s="124"/>
      <c r="G95" s="125"/>
      <c r="H95" s="125"/>
      <c r="I95" s="125"/>
      <c r="J95" s="125"/>
    </row>
    <row r="96" spans="4:10" s="66" customFormat="1" ht="16.5" customHeight="1">
      <c r="D96" s="124"/>
      <c r="E96" s="124"/>
      <c r="F96" s="124"/>
      <c r="G96" s="125"/>
      <c r="H96" s="125"/>
      <c r="I96" s="125"/>
      <c r="J96" s="125"/>
    </row>
    <row r="97" spans="4:10" s="66" customFormat="1" ht="16.5" customHeight="1">
      <c r="D97" s="124"/>
      <c r="E97" s="124"/>
      <c r="F97" s="124"/>
      <c r="G97" s="125"/>
      <c r="H97" s="125"/>
      <c r="I97" s="125"/>
      <c r="J97" s="125"/>
    </row>
    <row r="98" spans="4:10" s="66" customFormat="1" ht="18.75">
      <c r="D98" s="124"/>
      <c r="E98" s="124"/>
      <c r="F98" s="124"/>
      <c r="G98" s="125"/>
      <c r="H98" s="125"/>
      <c r="I98" s="125"/>
      <c r="J98" s="125"/>
    </row>
    <row r="99" spans="4:10" s="66" customFormat="1" ht="18.75">
      <c r="D99" s="124"/>
      <c r="E99" s="124"/>
      <c r="F99" s="124"/>
      <c r="G99" s="125"/>
      <c r="H99" s="125"/>
      <c r="I99" s="125"/>
      <c r="J99" s="125"/>
    </row>
    <row r="100" spans="4:10" s="66" customFormat="1" ht="18.75">
      <c r="D100" s="124"/>
      <c r="E100" s="124"/>
      <c r="F100" s="124"/>
      <c r="G100" s="125"/>
      <c r="H100" s="125"/>
      <c r="I100" s="125"/>
      <c r="J100" s="125"/>
    </row>
    <row r="101" spans="4:10" s="66" customFormat="1" ht="18.75">
      <c r="D101" s="124"/>
      <c r="E101" s="124"/>
      <c r="F101" s="124"/>
      <c r="G101" s="125"/>
      <c r="H101" s="125"/>
      <c r="I101" s="125"/>
      <c r="J101" s="125"/>
    </row>
    <row r="102" spans="4:10" s="66" customFormat="1" ht="18.75">
      <c r="D102" s="124"/>
      <c r="E102" s="124"/>
      <c r="F102" s="124"/>
      <c r="G102" s="125"/>
      <c r="H102" s="125"/>
      <c r="I102" s="125"/>
      <c r="J102" s="125"/>
    </row>
    <row r="103" spans="4:10" s="66" customFormat="1" ht="18.75">
      <c r="D103" s="124"/>
      <c r="E103" s="124"/>
      <c r="F103" s="124"/>
      <c r="G103" s="125"/>
      <c r="H103" s="125"/>
      <c r="I103" s="125"/>
      <c r="J103" s="125"/>
    </row>
    <row r="104" spans="4:10" s="66" customFormat="1" ht="18.75">
      <c r="D104" s="124"/>
      <c r="E104" s="124"/>
      <c r="F104" s="124"/>
      <c r="G104" s="125"/>
      <c r="H104" s="125"/>
      <c r="I104" s="125"/>
      <c r="J104" s="125"/>
    </row>
    <row r="105" spans="4:10" s="66" customFormat="1" ht="18.75">
      <c r="D105" s="124"/>
      <c r="E105" s="124"/>
      <c r="F105" s="124"/>
      <c r="G105" s="125"/>
      <c r="H105" s="125"/>
      <c r="I105" s="125"/>
      <c r="J105" s="125"/>
    </row>
    <row r="106" spans="4:10" s="66" customFormat="1" ht="18.75">
      <c r="D106" s="124"/>
      <c r="E106" s="124"/>
      <c r="F106" s="124"/>
      <c r="G106" s="125"/>
      <c r="H106" s="125"/>
      <c r="I106" s="125"/>
      <c r="J106" s="125"/>
    </row>
    <row r="107" spans="4:10" s="66" customFormat="1" ht="18.75">
      <c r="D107" s="124"/>
      <c r="E107" s="124"/>
      <c r="F107" s="124"/>
      <c r="G107" s="125"/>
      <c r="H107" s="125"/>
      <c r="I107" s="125"/>
      <c r="J107" s="125"/>
    </row>
    <row r="108" spans="4:10" s="66" customFormat="1" ht="18.75">
      <c r="D108" s="124"/>
      <c r="E108" s="124"/>
      <c r="F108" s="124"/>
      <c r="G108" s="125"/>
      <c r="H108" s="125"/>
      <c r="I108" s="125"/>
      <c r="J108" s="125"/>
    </row>
    <row r="109" spans="4:10" s="66" customFormat="1" ht="18.75">
      <c r="D109" s="124"/>
      <c r="E109" s="124"/>
      <c r="F109" s="124"/>
      <c r="G109" s="125"/>
      <c r="H109" s="125"/>
      <c r="I109" s="125"/>
      <c r="J109" s="125"/>
    </row>
    <row r="110" spans="4:10" s="66" customFormat="1" ht="18.75">
      <c r="D110" s="124"/>
      <c r="E110" s="124"/>
      <c r="F110" s="124"/>
      <c r="G110" s="125"/>
      <c r="H110" s="125"/>
      <c r="I110" s="125"/>
      <c r="J110" s="125"/>
    </row>
    <row r="111" spans="4:10" s="66" customFormat="1" ht="18.75">
      <c r="D111" s="124"/>
      <c r="E111" s="124"/>
      <c r="F111" s="124"/>
      <c r="G111" s="125"/>
      <c r="H111" s="125"/>
      <c r="I111" s="125"/>
      <c r="J111" s="125"/>
    </row>
    <row r="112" spans="4:10" s="66" customFormat="1" ht="18.75">
      <c r="D112" s="124"/>
      <c r="E112" s="124"/>
      <c r="F112" s="124"/>
      <c r="G112" s="125"/>
      <c r="H112" s="125"/>
      <c r="I112" s="125"/>
      <c r="J112" s="125"/>
    </row>
    <row r="113" spans="4:10" s="66" customFormat="1" ht="18.75">
      <c r="D113" s="124"/>
      <c r="E113" s="124"/>
      <c r="F113" s="124"/>
      <c r="G113" s="125"/>
      <c r="H113" s="125"/>
      <c r="I113" s="125"/>
      <c r="J113" s="125"/>
    </row>
    <row r="114" spans="4:10" s="66" customFormat="1" ht="18.75">
      <c r="D114" s="124"/>
      <c r="E114" s="124"/>
      <c r="F114" s="124"/>
      <c r="G114" s="125"/>
      <c r="H114" s="125"/>
      <c r="I114" s="125"/>
      <c r="J114" s="125"/>
    </row>
    <row r="115" spans="4:10" s="66" customFormat="1" ht="18.75">
      <c r="D115" s="124"/>
      <c r="E115" s="124"/>
      <c r="F115" s="124"/>
      <c r="G115" s="125"/>
      <c r="H115" s="125"/>
      <c r="I115" s="125"/>
      <c r="J115" s="125"/>
    </row>
    <row r="116" spans="4:10" s="66" customFormat="1" ht="18.75">
      <c r="D116" s="124"/>
      <c r="E116" s="124"/>
      <c r="F116" s="124"/>
      <c r="G116" s="125"/>
      <c r="H116" s="125"/>
      <c r="I116" s="125"/>
      <c r="J116" s="125"/>
    </row>
    <row r="117" spans="4:10" s="66" customFormat="1" ht="18.75">
      <c r="D117" s="124"/>
      <c r="E117" s="124"/>
      <c r="F117" s="124"/>
      <c r="G117" s="125"/>
      <c r="H117" s="125"/>
      <c r="I117" s="125"/>
      <c r="J117" s="125"/>
    </row>
    <row r="118" spans="4:10" s="66" customFormat="1" ht="18.75">
      <c r="D118" s="124"/>
      <c r="E118" s="124"/>
      <c r="F118" s="124"/>
      <c r="G118" s="125"/>
      <c r="H118" s="125"/>
      <c r="I118" s="125"/>
      <c r="J118" s="125"/>
    </row>
    <row r="119" spans="4:10" s="66" customFormat="1" ht="18.75">
      <c r="D119" s="124"/>
      <c r="E119" s="124"/>
      <c r="F119" s="124"/>
      <c r="G119" s="125"/>
      <c r="H119" s="125"/>
      <c r="I119" s="125"/>
      <c r="J119" s="125"/>
    </row>
    <row r="120" spans="4:10" s="66" customFormat="1" ht="18.75">
      <c r="D120" s="124"/>
      <c r="E120" s="124"/>
      <c r="F120" s="124"/>
      <c r="G120" s="125"/>
      <c r="H120" s="125"/>
      <c r="I120" s="125"/>
      <c r="J120" s="125"/>
    </row>
    <row r="121" spans="4:10" s="66" customFormat="1" ht="18.75">
      <c r="D121" s="124"/>
      <c r="E121" s="124"/>
      <c r="F121" s="124"/>
      <c r="G121" s="125"/>
      <c r="H121" s="125"/>
      <c r="I121" s="125"/>
      <c r="J121" s="125"/>
    </row>
    <row r="122" spans="4:10" s="66" customFormat="1" ht="18.75">
      <c r="D122" s="124"/>
      <c r="E122" s="124"/>
      <c r="F122" s="124"/>
      <c r="G122" s="125"/>
      <c r="H122" s="125"/>
      <c r="I122" s="125"/>
      <c r="J122" s="125"/>
    </row>
    <row r="123" spans="4:10" s="66" customFormat="1" ht="18.75">
      <c r="D123" s="124"/>
      <c r="E123" s="124"/>
      <c r="F123" s="124"/>
      <c r="G123" s="125"/>
      <c r="H123" s="125"/>
      <c r="I123" s="125"/>
      <c r="J123" s="125"/>
    </row>
    <row r="124" spans="4:10" s="66" customFormat="1" ht="18.75">
      <c r="D124" s="124"/>
      <c r="E124" s="124"/>
      <c r="F124" s="124"/>
      <c r="G124" s="125"/>
      <c r="H124" s="125"/>
      <c r="I124" s="125"/>
      <c r="J124" s="125"/>
    </row>
    <row r="125" spans="4:10" s="66" customFormat="1" ht="18.75">
      <c r="D125" s="124"/>
      <c r="E125" s="124"/>
      <c r="F125" s="124"/>
      <c r="G125" s="125"/>
      <c r="H125" s="125"/>
      <c r="I125" s="125"/>
      <c r="J125" s="125"/>
    </row>
    <row r="126" spans="4:10" s="66" customFormat="1" ht="18.75">
      <c r="D126" s="124"/>
      <c r="E126" s="124"/>
      <c r="F126" s="124"/>
      <c r="G126" s="125"/>
      <c r="H126" s="125"/>
      <c r="I126" s="125"/>
      <c r="J126" s="125"/>
    </row>
    <row r="127" spans="4:10" s="66" customFormat="1" ht="18.75">
      <c r="D127" s="124"/>
      <c r="E127" s="124"/>
      <c r="F127" s="124"/>
      <c r="G127" s="125"/>
      <c r="H127" s="125"/>
      <c r="I127" s="125"/>
      <c r="J127" s="125"/>
    </row>
  </sheetData>
  <sheetProtection formatCells="0" formatColumns="0" formatRows="0" insertHyperlinks="0" sort="0"/>
  <protectedRanges>
    <protectedRange sqref="D6:G48" name="ช่วง1"/>
    <protectedRange sqref="C29:C37 B6:C29" name="ช่วง1_1"/>
    <protectedRange sqref="A2:L2" name="ช่วง1_3"/>
  </protectedRanges>
  <mergeCells count="28">
    <mergeCell ref="A2:L2"/>
    <mergeCell ref="A3:C3"/>
    <mergeCell ref="A1:J1"/>
    <mergeCell ref="T15:T16"/>
    <mergeCell ref="U15:U16"/>
    <mergeCell ref="V15:V16"/>
    <mergeCell ref="V11:V12"/>
    <mergeCell ref="T11:T12"/>
    <mergeCell ref="U11:U12"/>
    <mergeCell ref="V13:V14"/>
    <mergeCell ref="U13:U14"/>
    <mergeCell ref="V7:V8"/>
    <mergeCell ref="L9:L10"/>
    <mergeCell ref="T9:T10"/>
    <mergeCell ref="U9:U10"/>
    <mergeCell ref="V9:V10"/>
    <mergeCell ref="L7:L8"/>
    <mergeCell ref="T7:T8"/>
    <mergeCell ref="U7:U8"/>
    <mergeCell ref="L13:L14"/>
    <mergeCell ref="T13:T14"/>
    <mergeCell ref="H4:H5"/>
    <mergeCell ref="I4:I5"/>
    <mergeCell ref="D3:J3"/>
    <mergeCell ref="J4:J5"/>
    <mergeCell ref="L11:L12"/>
    <mergeCell ref="B5:C5"/>
    <mergeCell ref="A4:C4"/>
  </mergeCells>
  <printOptions horizontalCentered="1"/>
  <pageMargins left="0.31496062992125984" right="0.31496062992125984" top="0.35433070866141736" bottom="0.1968503937007874" header="0.11811023622047245" footer="0.11811023622047245"/>
  <pageSetup horizontalDpi="600" verticalDpi="600" orientation="portrait" pageOrder="overThenDown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W129"/>
  <sheetViews>
    <sheetView zoomScaleSheetLayoutView="100" zoomScalePageLayoutView="0" workbookViewId="0" topLeftCell="A1">
      <pane ySplit="5" topLeftCell="A6" activePane="bottomLeft" state="frozen"/>
      <selection pane="topLeft" activeCell="A1" sqref="A1"/>
      <selection pane="bottomLeft" activeCell="A2" sqref="A2:L2"/>
    </sheetView>
  </sheetViews>
  <sheetFormatPr defaultColWidth="9.00390625" defaultRowHeight="14.25"/>
  <cols>
    <col min="1" max="1" width="4.50390625" style="30" customWidth="1"/>
    <col min="2" max="2" width="8.625" style="30" customWidth="1"/>
    <col min="3" max="3" width="10.625" style="30" customWidth="1"/>
    <col min="4" max="4" width="11.375" style="112" customWidth="1"/>
    <col min="5" max="5" width="9.75390625" style="112" customWidth="1"/>
    <col min="6" max="6" width="12.125" style="112" customWidth="1"/>
    <col min="7" max="7" width="8.25390625" style="112" customWidth="1"/>
    <col min="8" max="8" width="9.125" style="112" customWidth="1"/>
    <col min="9" max="9" width="4.50390625" style="112" customWidth="1"/>
    <col min="10" max="10" width="5.625" style="112" customWidth="1"/>
    <col min="11" max="11" width="8.375" style="112" customWidth="1"/>
    <col min="12" max="12" width="2.50390625" style="30" customWidth="1"/>
    <col min="13" max="13" width="3.625" style="30" customWidth="1"/>
    <col min="14" max="14" width="9.375" style="30" customWidth="1"/>
    <col min="15" max="15" width="8.75390625" style="30" customWidth="1"/>
    <col min="16" max="20" width="7.375" style="30" customWidth="1"/>
    <col min="21" max="21" width="7.25390625" style="30" customWidth="1"/>
    <col min="22" max="22" width="8.00390625" style="30" customWidth="1"/>
    <col min="23" max="23" width="10.00390625" style="30" customWidth="1"/>
    <col min="24" max="16384" width="9.00390625" style="30" customWidth="1"/>
  </cols>
  <sheetData>
    <row r="1" spans="1:11" ht="23.25">
      <c r="A1" s="232" t="s">
        <v>95</v>
      </c>
      <c r="B1" s="232"/>
      <c r="C1" s="232"/>
      <c r="D1" s="232"/>
      <c r="E1" s="232"/>
      <c r="F1" s="232"/>
      <c r="G1" s="232"/>
      <c r="H1" s="232"/>
      <c r="I1" s="232"/>
      <c r="J1" s="232"/>
      <c r="K1" s="232"/>
    </row>
    <row r="2" spans="1:13" s="105" customFormat="1" ht="29.25" customHeight="1">
      <c r="A2" s="190" t="s">
        <v>162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M2" s="130"/>
    </row>
    <row r="3" spans="1:13" ht="47.25" customHeight="1">
      <c r="A3" s="203" t="s">
        <v>37</v>
      </c>
      <c r="B3" s="205"/>
      <c r="C3" s="204"/>
      <c r="D3" s="242" t="s">
        <v>54</v>
      </c>
      <c r="E3" s="242"/>
      <c r="F3" s="242"/>
      <c r="G3" s="242"/>
      <c r="H3" s="242"/>
      <c r="I3" s="242"/>
      <c r="J3" s="242"/>
      <c r="K3" s="242"/>
      <c r="L3" s="144"/>
      <c r="M3" s="144"/>
    </row>
    <row r="4" spans="1:11" s="34" customFormat="1" ht="22.5" customHeight="1">
      <c r="A4" s="206" t="s">
        <v>38</v>
      </c>
      <c r="B4" s="207"/>
      <c r="C4" s="208"/>
      <c r="D4" s="108">
        <v>4.1</v>
      </c>
      <c r="E4" s="108">
        <v>4.2</v>
      </c>
      <c r="F4" s="108">
        <v>4.3</v>
      </c>
      <c r="G4" s="159">
        <v>4.4</v>
      </c>
      <c r="H4" s="159">
        <v>4.5</v>
      </c>
      <c r="I4" s="106"/>
      <c r="J4" s="33"/>
      <c r="K4" s="226" t="s">
        <v>44</v>
      </c>
    </row>
    <row r="5" spans="1:23" s="105" customFormat="1" ht="110.25" customHeight="1">
      <c r="A5" s="31" t="s">
        <v>0</v>
      </c>
      <c r="B5" s="203" t="s">
        <v>1</v>
      </c>
      <c r="C5" s="204"/>
      <c r="D5" s="169" t="s">
        <v>22</v>
      </c>
      <c r="E5" s="169" t="s">
        <v>21</v>
      </c>
      <c r="F5" s="169" t="s">
        <v>20</v>
      </c>
      <c r="G5" s="169" t="s">
        <v>32</v>
      </c>
      <c r="H5" s="169" t="s">
        <v>93</v>
      </c>
      <c r="I5" s="36" t="s">
        <v>27</v>
      </c>
      <c r="J5" s="37" t="s">
        <v>43</v>
      </c>
      <c r="K5" s="227"/>
      <c r="M5" s="107" t="s">
        <v>78</v>
      </c>
      <c r="N5" s="107"/>
      <c r="O5" s="41"/>
      <c r="P5" s="41"/>
      <c r="Q5" s="41"/>
      <c r="R5" s="41"/>
      <c r="S5" s="41"/>
      <c r="T5" s="41"/>
      <c r="U5" s="29"/>
      <c r="V5" s="29"/>
      <c r="W5" s="29"/>
    </row>
    <row r="6" spans="1:23" s="34" customFormat="1" ht="18" customHeight="1">
      <c r="A6" s="42">
        <f>IF('มฐ.1'!A6="","",'มฐ.1'!A6)</f>
        <v>1</v>
      </c>
      <c r="B6" s="185" t="s">
        <v>96</v>
      </c>
      <c r="C6" s="186" t="s">
        <v>97</v>
      </c>
      <c r="D6" s="108">
        <v>0</v>
      </c>
      <c r="E6" s="108">
        <v>0</v>
      </c>
      <c r="F6" s="108">
        <v>0</v>
      </c>
      <c r="G6" s="108">
        <v>0</v>
      </c>
      <c r="H6" s="108">
        <v>0</v>
      </c>
      <c r="I6" s="145">
        <f aca="true" t="shared" si="0" ref="I6:I15">SUM(D6:H6)</f>
        <v>0</v>
      </c>
      <c r="J6" s="146">
        <f aca="true" t="shared" si="1" ref="J6:J15">I6/4</f>
        <v>0</v>
      </c>
      <c r="K6" s="145" t="str">
        <f aca="true" t="shared" si="2" ref="K6:K49">IF(A6="","",IF(OR(D6=1,E6=1,F6=1,H6=1,J6&lt;2),"1",IF(J6&gt;=4.5,"5",IF(J6&gt;=3.5,"4",IF(J6&gt;=2.5,"3",IF(J6&gt;=2,"2"))))))</f>
        <v>1</v>
      </c>
      <c r="M6" s="45"/>
      <c r="N6" s="46" t="s">
        <v>28</v>
      </c>
      <c r="O6" s="43" t="s">
        <v>62</v>
      </c>
      <c r="P6" s="43" t="s">
        <v>63</v>
      </c>
      <c r="Q6" s="47" t="s">
        <v>64</v>
      </c>
      <c r="R6" s="47" t="s">
        <v>65</v>
      </c>
      <c r="S6" s="48" t="s">
        <v>66</v>
      </c>
      <c r="T6" s="49" t="s">
        <v>42</v>
      </c>
      <c r="U6" s="50" t="s">
        <v>30</v>
      </c>
      <c r="V6" s="50" t="s">
        <v>31</v>
      </c>
      <c r="W6" s="51" t="s">
        <v>28</v>
      </c>
    </row>
    <row r="7" spans="1:23" s="34" customFormat="1" ht="18" customHeight="1">
      <c r="A7" s="42">
        <f>IF('มฐ.1'!A7="","",'มฐ.1'!A7)</f>
        <v>2</v>
      </c>
      <c r="B7" s="181" t="s">
        <v>98</v>
      </c>
      <c r="C7" s="182" t="s">
        <v>99</v>
      </c>
      <c r="D7" s="108">
        <v>0</v>
      </c>
      <c r="E7" s="108">
        <v>0</v>
      </c>
      <c r="F7" s="108">
        <v>0</v>
      </c>
      <c r="G7" s="108">
        <v>0</v>
      </c>
      <c r="H7" s="108">
        <v>0</v>
      </c>
      <c r="I7" s="145">
        <f t="shared" si="0"/>
        <v>0</v>
      </c>
      <c r="J7" s="146">
        <f t="shared" si="1"/>
        <v>0</v>
      </c>
      <c r="K7" s="145" t="str">
        <f t="shared" si="2"/>
        <v>1</v>
      </c>
      <c r="M7" s="237">
        <v>4.1</v>
      </c>
      <c r="N7" s="52" t="s">
        <v>39</v>
      </c>
      <c r="O7" s="42">
        <f>COUNTIF($D$6:$D$48,1)</f>
        <v>0</v>
      </c>
      <c r="P7" s="42">
        <f>COUNTIF($D$6:$D$48,2)</f>
        <v>0</v>
      </c>
      <c r="Q7" s="42">
        <f>COUNTIF($D$6:$D$48,3)</f>
        <v>0</v>
      </c>
      <c r="R7" s="42">
        <f>COUNTIF($D$6:$D$48,4)</f>
        <v>0</v>
      </c>
      <c r="S7" s="42">
        <f>COUNTIF($D$6:$D$48,5)</f>
        <v>0</v>
      </c>
      <c r="T7" s="43">
        <f>SUM(Q7:S7)</f>
        <v>0</v>
      </c>
      <c r="U7" s="233">
        <v>2</v>
      </c>
      <c r="V7" s="233">
        <f>ROUND(T8*U7/100,2)</f>
        <v>0</v>
      </c>
      <c r="W7" s="235" t="str">
        <f>IF(V7&gt;=1.8,"5",IF(V7&gt;=1.5,"4",IF(V7&gt;=1.2,"3",IF(V7&gt;=1,"2",IF(V7&lt;1,"1")))))</f>
        <v>1</v>
      </c>
    </row>
    <row r="8" spans="1:23" s="34" customFormat="1" ht="18" customHeight="1">
      <c r="A8" s="42">
        <f>IF('มฐ.1'!A8="","",'มฐ.1'!A8)</f>
        <v>3</v>
      </c>
      <c r="B8" s="181" t="s">
        <v>100</v>
      </c>
      <c r="C8" s="182" t="s">
        <v>101</v>
      </c>
      <c r="D8" s="108">
        <v>0</v>
      </c>
      <c r="E8" s="108">
        <v>0</v>
      </c>
      <c r="F8" s="108">
        <v>0</v>
      </c>
      <c r="G8" s="108">
        <v>0</v>
      </c>
      <c r="H8" s="108">
        <v>0</v>
      </c>
      <c r="I8" s="145">
        <f t="shared" si="0"/>
        <v>0</v>
      </c>
      <c r="J8" s="146">
        <f t="shared" si="1"/>
        <v>0</v>
      </c>
      <c r="K8" s="145" t="str">
        <f t="shared" si="2"/>
        <v>1</v>
      </c>
      <c r="M8" s="238"/>
      <c r="N8" s="52" t="s">
        <v>40</v>
      </c>
      <c r="O8" s="44">
        <f aca="true" t="shared" si="3" ref="O8:T8">ROUND(O7*100/MAX($A$6:$A$48),2)</f>
        <v>0</v>
      </c>
      <c r="P8" s="44">
        <f t="shared" si="3"/>
        <v>0</v>
      </c>
      <c r="Q8" s="44">
        <f t="shared" si="3"/>
        <v>0</v>
      </c>
      <c r="R8" s="44">
        <f t="shared" si="3"/>
        <v>0</v>
      </c>
      <c r="S8" s="44">
        <f t="shared" si="3"/>
        <v>0</v>
      </c>
      <c r="T8" s="44">
        <f t="shared" si="3"/>
        <v>0</v>
      </c>
      <c r="U8" s="234"/>
      <c r="V8" s="234"/>
      <c r="W8" s="236" t="str">
        <f aca="true" t="shared" si="4" ref="W8:W16">IF(W5&gt;=90,"5",IF(W5&gt;=75,"4",IF(W5&gt;=60,"3",IF(W5&gt;=50,"2",IF(W5&lt;50,"1")))))</f>
        <v>1</v>
      </c>
    </row>
    <row r="9" spans="1:23" s="34" customFormat="1" ht="18" customHeight="1">
      <c r="A9" s="42">
        <f>IF('มฐ.1'!A9="","",'มฐ.1'!A9)</f>
        <v>4</v>
      </c>
      <c r="B9" s="181" t="s">
        <v>102</v>
      </c>
      <c r="C9" s="182" t="s">
        <v>103</v>
      </c>
      <c r="D9" s="108">
        <v>0</v>
      </c>
      <c r="E9" s="108">
        <v>0</v>
      </c>
      <c r="F9" s="108">
        <v>0</v>
      </c>
      <c r="G9" s="108">
        <v>0</v>
      </c>
      <c r="H9" s="108">
        <v>0</v>
      </c>
      <c r="I9" s="145">
        <f t="shared" si="0"/>
        <v>0</v>
      </c>
      <c r="J9" s="146">
        <f t="shared" si="1"/>
        <v>0</v>
      </c>
      <c r="K9" s="145" t="str">
        <f t="shared" si="2"/>
        <v>1</v>
      </c>
      <c r="M9" s="237">
        <v>4.2</v>
      </c>
      <c r="N9" s="52" t="s">
        <v>39</v>
      </c>
      <c r="O9" s="43">
        <f>COUNTIF($E$6:$E$48,1)</f>
        <v>0</v>
      </c>
      <c r="P9" s="43">
        <f>COUNTIF($E$6:$E$48,2)</f>
        <v>0</v>
      </c>
      <c r="Q9" s="43">
        <f>COUNTIF($E$6:$E$48,3)</f>
        <v>0</v>
      </c>
      <c r="R9" s="43">
        <f>COUNTIF($E$6:$E$48,4)</f>
        <v>0</v>
      </c>
      <c r="S9" s="53">
        <f>COUNTIF($E$6:$E$48,5)</f>
        <v>0</v>
      </c>
      <c r="T9" s="43">
        <f>SUM(Q9:S9)</f>
        <v>0</v>
      </c>
      <c r="U9" s="233">
        <v>1</v>
      </c>
      <c r="V9" s="233">
        <f>ROUND(T10*U9/100,2)</f>
        <v>0</v>
      </c>
      <c r="W9" s="235" t="str">
        <f>IF(V9&gt;=0.9,"5",IF(V9&gt;=0.75,"4",IF(V9&gt;=0.6,"3",IF(V9&gt;=0.5,"2",IF(V9&lt;0.5,"1")))))</f>
        <v>1</v>
      </c>
    </row>
    <row r="10" spans="1:23" s="34" customFormat="1" ht="18" customHeight="1">
      <c r="A10" s="42">
        <f>IF('มฐ.1'!A10="","",'มฐ.1'!A10)</f>
        <v>5</v>
      </c>
      <c r="B10" s="183" t="s">
        <v>104</v>
      </c>
      <c r="C10" s="184" t="s">
        <v>105</v>
      </c>
      <c r="D10" s="108">
        <v>0</v>
      </c>
      <c r="E10" s="108">
        <v>0</v>
      </c>
      <c r="F10" s="108">
        <v>0</v>
      </c>
      <c r="G10" s="108">
        <v>0</v>
      </c>
      <c r="H10" s="108">
        <v>0</v>
      </c>
      <c r="I10" s="145">
        <f t="shared" si="0"/>
        <v>0</v>
      </c>
      <c r="J10" s="146">
        <f t="shared" si="1"/>
        <v>0</v>
      </c>
      <c r="K10" s="145" t="str">
        <f t="shared" si="2"/>
        <v>1</v>
      </c>
      <c r="M10" s="238"/>
      <c r="N10" s="52" t="s">
        <v>40</v>
      </c>
      <c r="O10" s="44">
        <f aca="true" t="shared" si="5" ref="O10:T10">ROUND(O9*100/MAX($A$6:$A$48),2)</f>
        <v>0</v>
      </c>
      <c r="P10" s="44">
        <f t="shared" si="5"/>
        <v>0</v>
      </c>
      <c r="Q10" s="44">
        <f t="shared" si="5"/>
        <v>0</v>
      </c>
      <c r="R10" s="44">
        <f t="shared" si="5"/>
        <v>0</v>
      </c>
      <c r="S10" s="54">
        <f t="shared" si="5"/>
        <v>0</v>
      </c>
      <c r="T10" s="44">
        <f t="shared" si="5"/>
        <v>0</v>
      </c>
      <c r="U10" s="234"/>
      <c r="V10" s="234"/>
      <c r="W10" s="236" t="str">
        <f t="shared" si="4"/>
        <v>5</v>
      </c>
    </row>
    <row r="11" spans="1:23" s="34" customFormat="1" ht="18" customHeight="1">
      <c r="A11" s="42">
        <f>IF('มฐ.1'!A11="","",'มฐ.1'!A11)</f>
        <v>6</v>
      </c>
      <c r="B11" s="185" t="s">
        <v>106</v>
      </c>
      <c r="C11" s="186" t="s">
        <v>107</v>
      </c>
      <c r="D11" s="108">
        <v>0</v>
      </c>
      <c r="E11" s="108">
        <v>0</v>
      </c>
      <c r="F11" s="108">
        <v>0</v>
      </c>
      <c r="G11" s="108">
        <v>0</v>
      </c>
      <c r="H11" s="108">
        <v>0</v>
      </c>
      <c r="I11" s="145">
        <f t="shared" si="0"/>
        <v>0</v>
      </c>
      <c r="J11" s="146">
        <f t="shared" si="1"/>
        <v>0</v>
      </c>
      <c r="K11" s="145" t="str">
        <f t="shared" si="2"/>
        <v>1</v>
      </c>
      <c r="M11" s="237">
        <v>4.3</v>
      </c>
      <c r="N11" s="52" t="s">
        <v>39</v>
      </c>
      <c r="O11" s="43">
        <f>COUNTIF($F$6:$F$48,1)</f>
        <v>0</v>
      </c>
      <c r="P11" s="43">
        <f>COUNTIF($F$6:$F$48,2)</f>
        <v>0</v>
      </c>
      <c r="Q11" s="43">
        <f>COUNTIF($F$6:$F$48,3)</f>
        <v>0</v>
      </c>
      <c r="R11" s="43">
        <f>COUNTIF($F$6:$F$48,4)</f>
        <v>0</v>
      </c>
      <c r="S11" s="53">
        <f>COUNTIF($F$6:$F$48,5)</f>
        <v>0</v>
      </c>
      <c r="T11" s="43">
        <f>SUM(Q11:S11)</f>
        <v>0</v>
      </c>
      <c r="U11" s="233">
        <v>1</v>
      </c>
      <c r="V11" s="233">
        <f>ROUND(T12*U11/100,2)</f>
        <v>0</v>
      </c>
      <c r="W11" s="235" t="str">
        <f>IF(V11&gt;=0.9,"5",IF(V11&gt;=0.75,"4",IF(V11&gt;=0.6,"3",IF(V11&gt;=0.5,"2",IF(V11&lt;0.5,"1")))))</f>
        <v>1</v>
      </c>
    </row>
    <row r="12" spans="1:23" s="34" customFormat="1" ht="18" customHeight="1">
      <c r="A12" s="42">
        <f>IF('มฐ.1'!A12="","",'มฐ.1'!A12)</f>
        <v>7</v>
      </c>
      <c r="B12" s="181" t="s">
        <v>108</v>
      </c>
      <c r="C12" s="182" t="s">
        <v>109</v>
      </c>
      <c r="D12" s="108">
        <v>0</v>
      </c>
      <c r="E12" s="108">
        <v>0</v>
      </c>
      <c r="F12" s="108">
        <v>0</v>
      </c>
      <c r="G12" s="108">
        <v>0</v>
      </c>
      <c r="H12" s="108">
        <v>0</v>
      </c>
      <c r="I12" s="145">
        <f>SUM(D12:H12)</f>
        <v>0</v>
      </c>
      <c r="J12" s="146">
        <f>I12/4</f>
        <v>0</v>
      </c>
      <c r="K12" s="145" t="str">
        <f t="shared" si="2"/>
        <v>1</v>
      </c>
      <c r="M12" s="238"/>
      <c r="N12" s="52" t="s">
        <v>40</v>
      </c>
      <c r="O12" s="44">
        <f aca="true" t="shared" si="6" ref="O12:T12">ROUND(O11*100/MAX($A$6:$A$48),2)</f>
        <v>0</v>
      </c>
      <c r="P12" s="44">
        <f t="shared" si="6"/>
        <v>0</v>
      </c>
      <c r="Q12" s="44">
        <f t="shared" si="6"/>
        <v>0</v>
      </c>
      <c r="R12" s="44">
        <f t="shared" si="6"/>
        <v>0</v>
      </c>
      <c r="S12" s="54">
        <f t="shared" si="6"/>
        <v>0</v>
      </c>
      <c r="T12" s="44">
        <f t="shared" si="6"/>
        <v>0</v>
      </c>
      <c r="U12" s="234"/>
      <c r="V12" s="234"/>
      <c r="W12" s="236" t="str">
        <f t="shared" si="4"/>
        <v>5</v>
      </c>
    </row>
    <row r="13" spans="1:23" s="34" customFormat="1" ht="18" customHeight="1">
      <c r="A13" s="42">
        <f>IF('มฐ.1'!A13="","",'มฐ.1'!A13)</f>
        <v>8</v>
      </c>
      <c r="B13" s="181" t="s">
        <v>110</v>
      </c>
      <c r="C13" s="182" t="s">
        <v>111</v>
      </c>
      <c r="D13" s="108">
        <v>0</v>
      </c>
      <c r="E13" s="108">
        <v>0</v>
      </c>
      <c r="F13" s="108">
        <v>0</v>
      </c>
      <c r="G13" s="108">
        <v>0</v>
      </c>
      <c r="H13" s="108">
        <v>0</v>
      </c>
      <c r="I13" s="145">
        <f t="shared" si="0"/>
        <v>0</v>
      </c>
      <c r="J13" s="146">
        <f t="shared" si="1"/>
        <v>0</v>
      </c>
      <c r="K13" s="145" t="str">
        <f t="shared" si="2"/>
        <v>1</v>
      </c>
      <c r="M13" s="237">
        <v>4.4</v>
      </c>
      <c r="N13" s="52" t="s">
        <v>39</v>
      </c>
      <c r="O13" s="43">
        <f>COUNTIF($G$6:$G$48,1)</f>
        <v>0</v>
      </c>
      <c r="P13" s="43">
        <f>COUNTIF($G$6:$G$48,2)</f>
        <v>0</v>
      </c>
      <c r="Q13" s="43">
        <f>COUNTIF($G$6:$G$48,3)</f>
        <v>0</v>
      </c>
      <c r="R13" s="43">
        <f>COUNTIF($G$6:$G$48,4)</f>
        <v>0</v>
      </c>
      <c r="S13" s="53">
        <f>COUNTIF($G$6:$G$48,5)</f>
        <v>0</v>
      </c>
      <c r="T13" s="43">
        <f>SUM(Q13:S13)</f>
        <v>0</v>
      </c>
      <c r="U13" s="233">
        <v>1</v>
      </c>
      <c r="V13" s="233">
        <f>ROUND(T14*U13/100,2)</f>
        <v>0</v>
      </c>
      <c r="W13" s="235" t="str">
        <f>IF(V13&gt;=0.9,"5",IF(V13&gt;=0.75,"4",IF(V13&gt;=0.6,"3",IF(V13&gt;=0.5,"2",IF(V13&lt;0.5,"1")))))</f>
        <v>1</v>
      </c>
    </row>
    <row r="14" spans="1:23" s="34" customFormat="1" ht="18" customHeight="1">
      <c r="A14" s="42">
        <f>IF('มฐ.1'!A14="","",'มฐ.1'!A14)</f>
        <v>9</v>
      </c>
      <c r="B14" s="183" t="s">
        <v>112</v>
      </c>
      <c r="C14" s="184" t="s">
        <v>113</v>
      </c>
      <c r="D14" s="108">
        <v>0</v>
      </c>
      <c r="E14" s="108">
        <v>0</v>
      </c>
      <c r="F14" s="108">
        <v>0</v>
      </c>
      <c r="G14" s="108">
        <v>0</v>
      </c>
      <c r="H14" s="108">
        <v>0</v>
      </c>
      <c r="I14" s="145">
        <f t="shared" si="0"/>
        <v>0</v>
      </c>
      <c r="J14" s="146">
        <f t="shared" si="1"/>
        <v>0</v>
      </c>
      <c r="K14" s="145" t="str">
        <f t="shared" si="2"/>
        <v>1</v>
      </c>
      <c r="M14" s="238"/>
      <c r="N14" s="52" t="s">
        <v>40</v>
      </c>
      <c r="O14" s="44">
        <f aca="true" t="shared" si="7" ref="O14:T14">ROUND(O13*100/MAX($A$6:$A$48),2)</f>
        <v>0</v>
      </c>
      <c r="P14" s="44">
        <f t="shared" si="7"/>
        <v>0</v>
      </c>
      <c r="Q14" s="44">
        <f t="shared" si="7"/>
        <v>0</v>
      </c>
      <c r="R14" s="44">
        <f t="shared" si="7"/>
        <v>0</v>
      </c>
      <c r="S14" s="54">
        <f t="shared" si="7"/>
        <v>0</v>
      </c>
      <c r="T14" s="44">
        <f t="shared" si="7"/>
        <v>0</v>
      </c>
      <c r="U14" s="234"/>
      <c r="V14" s="234"/>
      <c r="W14" s="236" t="str">
        <f t="shared" si="4"/>
        <v>5</v>
      </c>
    </row>
    <row r="15" spans="1:23" s="34" customFormat="1" ht="18" customHeight="1">
      <c r="A15" s="42">
        <f>IF('มฐ.1'!A15="","",'มฐ.1'!A15)</f>
        <v>10</v>
      </c>
      <c r="B15" s="185" t="s">
        <v>114</v>
      </c>
      <c r="C15" s="186" t="s">
        <v>115</v>
      </c>
      <c r="D15" s="108">
        <v>0</v>
      </c>
      <c r="E15" s="108">
        <v>0</v>
      </c>
      <c r="F15" s="108">
        <v>0</v>
      </c>
      <c r="G15" s="108">
        <v>0</v>
      </c>
      <c r="H15" s="108">
        <v>0</v>
      </c>
      <c r="I15" s="145">
        <f t="shared" si="0"/>
        <v>0</v>
      </c>
      <c r="J15" s="146">
        <f t="shared" si="1"/>
        <v>0</v>
      </c>
      <c r="K15" s="145" t="str">
        <f t="shared" si="2"/>
        <v>1</v>
      </c>
      <c r="M15" s="237">
        <v>4.5</v>
      </c>
      <c r="N15" s="52" t="s">
        <v>39</v>
      </c>
      <c r="O15" s="43">
        <f>COUNTIF($H$6:$H$48,1)</f>
        <v>0</v>
      </c>
      <c r="P15" s="43">
        <f>COUNTIF($H$6:$H$48,2)</f>
        <v>0</v>
      </c>
      <c r="Q15" s="43">
        <f>COUNTIF($H$6:$H$48,3)</f>
        <v>0</v>
      </c>
      <c r="R15" s="43">
        <f>COUNTIF($H$6:$H$48,4)</f>
        <v>0</v>
      </c>
      <c r="S15" s="53">
        <f>COUNTIF($H$6:$H$48,5)</f>
        <v>0</v>
      </c>
      <c r="T15" s="43">
        <f>SUM(Q15:S15)</f>
        <v>0</v>
      </c>
      <c r="U15" s="233">
        <v>1</v>
      </c>
      <c r="V15" s="233">
        <f>ROUND(T16*U15/100,2)</f>
        <v>0</v>
      </c>
      <c r="W15" s="235" t="str">
        <f>IF(V15&gt;=0.9,"5",IF(V15&gt;=0.75,"4",IF(V15&gt;=0.6,"3",IF(V15&gt;=0.5,"2",IF(V15&lt;0.5,"1")))))</f>
        <v>1</v>
      </c>
    </row>
    <row r="16" spans="1:23" s="34" customFormat="1" ht="18" customHeight="1">
      <c r="A16" s="42">
        <f>IF('มฐ.1'!A16="","",'มฐ.1'!A16)</f>
        <v>11</v>
      </c>
      <c r="B16" s="181" t="s">
        <v>116</v>
      </c>
      <c r="C16" s="182" t="s">
        <v>117</v>
      </c>
      <c r="D16" s="108">
        <v>0</v>
      </c>
      <c r="E16" s="108">
        <v>0</v>
      </c>
      <c r="F16" s="108">
        <v>0</v>
      </c>
      <c r="G16" s="108">
        <v>0</v>
      </c>
      <c r="H16" s="108">
        <v>0</v>
      </c>
      <c r="I16" s="145">
        <f>SUM(D16:H16)</f>
        <v>0</v>
      </c>
      <c r="J16" s="146">
        <f aca="true" t="shared" si="8" ref="J16:J48">I16/4</f>
        <v>0</v>
      </c>
      <c r="K16" s="145" t="str">
        <f t="shared" si="2"/>
        <v>1</v>
      </c>
      <c r="M16" s="238"/>
      <c r="N16" s="52" t="s">
        <v>40</v>
      </c>
      <c r="O16" s="44">
        <f aca="true" t="shared" si="9" ref="O16:T16">ROUND(O15*100/MAX($A$6:$A$48),2)</f>
        <v>0</v>
      </c>
      <c r="P16" s="44">
        <f t="shared" si="9"/>
        <v>0</v>
      </c>
      <c r="Q16" s="44">
        <f t="shared" si="9"/>
        <v>0</v>
      </c>
      <c r="R16" s="44">
        <f t="shared" si="9"/>
        <v>0</v>
      </c>
      <c r="S16" s="54">
        <f t="shared" si="9"/>
        <v>0</v>
      </c>
      <c r="T16" s="44">
        <f t="shared" si="9"/>
        <v>0</v>
      </c>
      <c r="U16" s="234"/>
      <c r="V16" s="234"/>
      <c r="W16" s="236" t="str">
        <f t="shared" si="4"/>
        <v>5</v>
      </c>
    </row>
    <row r="17" spans="1:23" s="34" customFormat="1" ht="18" customHeight="1">
      <c r="A17" s="42">
        <f>IF('มฐ.1'!A17="","",'มฐ.1'!A17)</f>
        <v>12</v>
      </c>
      <c r="B17" s="181" t="s">
        <v>118</v>
      </c>
      <c r="C17" s="182" t="s">
        <v>119</v>
      </c>
      <c r="D17" s="108">
        <v>0</v>
      </c>
      <c r="E17" s="108">
        <v>0</v>
      </c>
      <c r="F17" s="108">
        <v>0</v>
      </c>
      <c r="G17" s="108">
        <v>0</v>
      </c>
      <c r="H17" s="108">
        <v>0</v>
      </c>
      <c r="I17" s="145">
        <f>SUM(D17:H17)</f>
        <v>0</v>
      </c>
      <c r="J17" s="146">
        <f t="shared" si="8"/>
        <v>0</v>
      </c>
      <c r="K17" s="145" t="str">
        <f t="shared" si="2"/>
        <v>1</v>
      </c>
      <c r="M17" s="109" t="s">
        <v>49</v>
      </c>
      <c r="N17" s="52" t="s">
        <v>39</v>
      </c>
      <c r="O17" s="43">
        <f>COUNTIF($K$6:$K$48,1)</f>
        <v>43</v>
      </c>
      <c r="P17" s="43">
        <f>COUNTIF($K$6:$K$48,2)</f>
        <v>0</v>
      </c>
      <c r="Q17" s="43">
        <f>COUNTIF($K$6:$K$48,3)</f>
        <v>0</v>
      </c>
      <c r="R17" s="43">
        <f>COUNTIF($K$6:$K$48,4)</f>
        <v>0</v>
      </c>
      <c r="S17" s="43">
        <f>COUNTIF($K$6:$K$48,5)</f>
        <v>0</v>
      </c>
      <c r="T17" s="43">
        <f>SUM(Q17:S17)</f>
        <v>0</v>
      </c>
      <c r="U17" s="233">
        <f>SUM(U7:U14)</f>
        <v>5</v>
      </c>
      <c r="V17" s="235">
        <f>SUM(V7:V14)</f>
        <v>0</v>
      </c>
      <c r="W17" s="239" t="str">
        <f>IF(V17&gt;=4.5,"5",IF(V17&gt;=3.75,"4",IF(V17&gt;=3,"3",IF(V17&gt;=2.5,"2",IF(V17&lt;2.5,"1")))))</f>
        <v>1</v>
      </c>
    </row>
    <row r="18" spans="1:23" s="34" customFormat="1" ht="18" customHeight="1">
      <c r="A18" s="42">
        <f>IF('มฐ.1'!A18="","",'มฐ.1'!A18)</f>
        <v>13</v>
      </c>
      <c r="B18" s="181" t="s">
        <v>120</v>
      </c>
      <c r="C18" s="182" t="s">
        <v>121</v>
      </c>
      <c r="D18" s="108">
        <v>0</v>
      </c>
      <c r="E18" s="108">
        <v>0</v>
      </c>
      <c r="F18" s="108">
        <v>0</v>
      </c>
      <c r="G18" s="108">
        <v>0</v>
      </c>
      <c r="H18" s="108">
        <v>0</v>
      </c>
      <c r="I18" s="145">
        <f>SUM(D18:H18)</f>
        <v>0</v>
      </c>
      <c r="J18" s="146">
        <f t="shared" si="8"/>
        <v>0</v>
      </c>
      <c r="K18" s="145" t="str">
        <f t="shared" si="2"/>
        <v>1</v>
      </c>
      <c r="M18" s="110" t="s">
        <v>53</v>
      </c>
      <c r="N18" s="52" t="s">
        <v>40</v>
      </c>
      <c r="O18" s="44">
        <f aca="true" t="shared" si="10" ref="O18:T18">ROUND(O17*100/MAX($A$6:$A$48),2)</f>
        <v>100</v>
      </c>
      <c r="P18" s="44">
        <f t="shared" si="10"/>
        <v>0</v>
      </c>
      <c r="Q18" s="44">
        <f t="shared" si="10"/>
        <v>0</v>
      </c>
      <c r="R18" s="44">
        <f t="shared" si="10"/>
        <v>0</v>
      </c>
      <c r="S18" s="44">
        <f t="shared" si="10"/>
        <v>0</v>
      </c>
      <c r="T18" s="44">
        <f t="shared" si="10"/>
        <v>0</v>
      </c>
      <c r="U18" s="234"/>
      <c r="V18" s="241"/>
      <c r="W18" s="240" t="e">
        <f>IF(#REF!&gt;=90,"5",IF(#REF!&gt;=75,"4",IF(#REF!&gt;=60,"3",IF(#REF!&gt;=50,"2",IF(#REF!&lt;50,"1")))))</f>
        <v>#REF!</v>
      </c>
    </row>
    <row r="19" spans="1:11" s="34" customFormat="1" ht="18" customHeight="1">
      <c r="A19" s="42">
        <f>IF('มฐ.1'!A19="","",'มฐ.1'!A19)</f>
        <v>14</v>
      </c>
      <c r="B19" s="183" t="s">
        <v>122</v>
      </c>
      <c r="C19" s="184" t="s">
        <v>123</v>
      </c>
      <c r="D19" s="108">
        <v>0</v>
      </c>
      <c r="E19" s="108">
        <v>0</v>
      </c>
      <c r="F19" s="108">
        <v>0</v>
      </c>
      <c r="G19" s="108">
        <v>0</v>
      </c>
      <c r="H19" s="108">
        <v>0</v>
      </c>
      <c r="I19" s="145">
        <f>SUM(D19:H19)</f>
        <v>0</v>
      </c>
      <c r="J19" s="146">
        <f t="shared" si="8"/>
        <v>0</v>
      </c>
      <c r="K19" s="145" t="str">
        <f t="shared" si="2"/>
        <v>1</v>
      </c>
    </row>
    <row r="20" spans="1:11" s="34" customFormat="1" ht="18" customHeight="1">
      <c r="A20" s="42">
        <f>IF('มฐ.1'!A20="","",'มฐ.1'!A20)</f>
        <v>15</v>
      </c>
      <c r="B20" s="185" t="s">
        <v>124</v>
      </c>
      <c r="C20" s="186" t="s">
        <v>125</v>
      </c>
      <c r="D20" s="108">
        <v>0</v>
      </c>
      <c r="E20" s="108">
        <v>0</v>
      </c>
      <c r="F20" s="108">
        <v>0</v>
      </c>
      <c r="G20" s="108">
        <v>0</v>
      </c>
      <c r="H20" s="108">
        <v>0</v>
      </c>
      <c r="I20" s="145">
        <f aca="true" t="shared" si="11" ref="I20:I27">SUM(D20:H20)</f>
        <v>0</v>
      </c>
      <c r="J20" s="146">
        <f t="shared" si="8"/>
        <v>0</v>
      </c>
      <c r="K20" s="145" t="str">
        <f t="shared" si="2"/>
        <v>1</v>
      </c>
    </row>
    <row r="21" spans="1:11" s="34" customFormat="1" ht="18" customHeight="1">
      <c r="A21" s="42">
        <f>IF('มฐ.1'!A21="","",'มฐ.1'!A21)</f>
        <v>16</v>
      </c>
      <c r="B21" s="181" t="s">
        <v>126</v>
      </c>
      <c r="C21" s="182" t="s">
        <v>127</v>
      </c>
      <c r="D21" s="108">
        <v>0</v>
      </c>
      <c r="E21" s="108">
        <v>0</v>
      </c>
      <c r="F21" s="108">
        <v>0</v>
      </c>
      <c r="G21" s="108">
        <v>0</v>
      </c>
      <c r="H21" s="108">
        <v>0</v>
      </c>
      <c r="I21" s="145">
        <f t="shared" si="11"/>
        <v>0</v>
      </c>
      <c r="J21" s="146">
        <f t="shared" si="8"/>
        <v>0</v>
      </c>
      <c r="K21" s="145" t="str">
        <f t="shared" si="2"/>
        <v>1</v>
      </c>
    </row>
    <row r="22" spans="1:11" s="34" customFormat="1" ht="18" customHeight="1">
      <c r="A22" s="42">
        <f>IF('มฐ.1'!A22="","",'มฐ.1'!A22)</f>
        <v>17</v>
      </c>
      <c r="B22" s="181" t="s">
        <v>128</v>
      </c>
      <c r="C22" s="182" t="s">
        <v>129</v>
      </c>
      <c r="D22" s="108">
        <v>0</v>
      </c>
      <c r="E22" s="108">
        <v>0</v>
      </c>
      <c r="F22" s="108">
        <v>0</v>
      </c>
      <c r="G22" s="108">
        <v>0</v>
      </c>
      <c r="H22" s="108">
        <v>0</v>
      </c>
      <c r="I22" s="145">
        <f t="shared" si="11"/>
        <v>0</v>
      </c>
      <c r="J22" s="146">
        <f t="shared" si="8"/>
        <v>0</v>
      </c>
      <c r="K22" s="145" t="str">
        <f t="shared" si="2"/>
        <v>1</v>
      </c>
    </row>
    <row r="23" spans="1:11" s="34" customFormat="1" ht="18" customHeight="1">
      <c r="A23" s="42">
        <f>IF('มฐ.1'!A23="","",'มฐ.1'!A23)</f>
        <v>18</v>
      </c>
      <c r="B23" s="181" t="s">
        <v>130</v>
      </c>
      <c r="C23" s="182" t="s">
        <v>131</v>
      </c>
      <c r="D23" s="108">
        <v>0</v>
      </c>
      <c r="E23" s="108">
        <v>0</v>
      </c>
      <c r="F23" s="108">
        <v>0</v>
      </c>
      <c r="G23" s="108">
        <v>0</v>
      </c>
      <c r="H23" s="108">
        <v>0</v>
      </c>
      <c r="I23" s="145">
        <f t="shared" si="11"/>
        <v>0</v>
      </c>
      <c r="J23" s="146">
        <f t="shared" si="8"/>
        <v>0</v>
      </c>
      <c r="K23" s="145" t="str">
        <f t="shared" si="2"/>
        <v>1</v>
      </c>
    </row>
    <row r="24" spans="1:11" s="34" customFormat="1" ht="18" customHeight="1">
      <c r="A24" s="42">
        <f>IF('มฐ.1'!A24="","",'มฐ.1'!A24)</f>
        <v>19</v>
      </c>
      <c r="B24" s="183" t="s">
        <v>132</v>
      </c>
      <c r="C24" s="184" t="s">
        <v>133</v>
      </c>
      <c r="D24" s="108">
        <v>0</v>
      </c>
      <c r="E24" s="108">
        <v>0</v>
      </c>
      <c r="F24" s="108">
        <v>0</v>
      </c>
      <c r="G24" s="108">
        <v>0</v>
      </c>
      <c r="H24" s="108">
        <v>0</v>
      </c>
      <c r="I24" s="145">
        <f t="shared" si="11"/>
        <v>0</v>
      </c>
      <c r="J24" s="146">
        <f t="shared" si="8"/>
        <v>0</v>
      </c>
      <c r="K24" s="145" t="str">
        <f t="shared" si="2"/>
        <v>1</v>
      </c>
    </row>
    <row r="25" spans="1:11" s="34" customFormat="1" ht="18" customHeight="1">
      <c r="A25" s="42">
        <f>IF('มฐ.1'!A25="","",'มฐ.1'!A25)</f>
        <v>20</v>
      </c>
      <c r="B25" s="185" t="s">
        <v>134</v>
      </c>
      <c r="C25" s="186" t="s">
        <v>135</v>
      </c>
      <c r="D25" s="108">
        <v>0</v>
      </c>
      <c r="E25" s="108">
        <v>0</v>
      </c>
      <c r="F25" s="108">
        <v>0</v>
      </c>
      <c r="G25" s="108">
        <v>0</v>
      </c>
      <c r="H25" s="108">
        <v>0</v>
      </c>
      <c r="I25" s="145">
        <f t="shared" si="11"/>
        <v>0</v>
      </c>
      <c r="J25" s="146">
        <f t="shared" si="8"/>
        <v>0</v>
      </c>
      <c r="K25" s="145" t="str">
        <f t="shared" si="2"/>
        <v>1</v>
      </c>
    </row>
    <row r="26" spans="1:11" s="34" customFormat="1" ht="18" customHeight="1">
      <c r="A26" s="42">
        <f>IF('มฐ.1'!A26="","",'มฐ.1'!A26)</f>
        <v>21</v>
      </c>
      <c r="B26" s="181" t="s">
        <v>136</v>
      </c>
      <c r="C26" s="182" t="s">
        <v>137</v>
      </c>
      <c r="D26" s="108">
        <v>0</v>
      </c>
      <c r="E26" s="108">
        <v>0</v>
      </c>
      <c r="F26" s="108">
        <v>0</v>
      </c>
      <c r="G26" s="108">
        <v>0</v>
      </c>
      <c r="H26" s="108">
        <v>0</v>
      </c>
      <c r="I26" s="145">
        <f t="shared" si="11"/>
        <v>0</v>
      </c>
      <c r="J26" s="146">
        <f t="shared" si="8"/>
        <v>0</v>
      </c>
      <c r="K26" s="145" t="str">
        <f t="shared" si="2"/>
        <v>1</v>
      </c>
    </row>
    <row r="27" spans="1:11" s="34" customFormat="1" ht="18" customHeight="1">
      <c r="A27" s="42">
        <f>IF('มฐ.1'!A27="","",'มฐ.1'!A27)</f>
        <v>22</v>
      </c>
      <c r="B27" s="181" t="s">
        <v>138</v>
      </c>
      <c r="C27" s="182" t="s">
        <v>139</v>
      </c>
      <c r="D27" s="108">
        <v>0</v>
      </c>
      <c r="E27" s="108">
        <v>0</v>
      </c>
      <c r="F27" s="108">
        <v>0</v>
      </c>
      <c r="G27" s="108">
        <v>0</v>
      </c>
      <c r="H27" s="108">
        <v>0</v>
      </c>
      <c r="I27" s="145">
        <f t="shared" si="11"/>
        <v>0</v>
      </c>
      <c r="J27" s="146">
        <f t="shared" si="8"/>
        <v>0</v>
      </c>
      <c r="K27" s="145" t="str">
        <f t="shared" si="2"/>
        <v>1</v>
      </c>
    </row>
    <row r="28" spans="1:11" s="34" customFormat="1" ht="18" customHeight="1">
      <c r="A28" s="42">
        <f>IF('มฐ.1'!A28="","",'มฐ.1'!A28)</f>
        <v>23</v>
      </c>
      <c r="B28" s="181" t="s">
        <v>140</v>
      </c>
      <c r="C28" s="182" t="s">
        <v>141</v>
      </c>
      <c r="D28" s="108">
        <v>0</v>
      </c>
      <c r="E28" s="108">
        <v>0</v>
      </c>
      <c r="F28" s="108">
        <v>0</v>
      </c>
      <c r="G28" s="108">
        <v>0</v>
      </c>
      <c r="H28" s="108">
        <v>0</v>
      </c>
      <c r="I28" s="145">
        <f>SUM(D28:H28)</f>
        <v>0</v>
      </c>
      <c r="J28" s="146">
        <f t="shared" si="8"/>
        <v>0</v>
      </c>
      <c r="K28" s="145" t="str">
        <f t="shared" si="2"/>
        <v>1</v>
      </c>
    </row>
    <row r="29" spans="1:11" s="34" customFormat="1" ht="18" customHeight="1">
      <c r="A29" s="42">
        <f>IF('มฐ.1'!A29="","",'มฐ.1'!A29)</f>
        <v>24</v>
      </c>
      <c r="B29" s="183" t="s">
        <v>142</v>
      </c>
      <c r="C29" s="184" t="s">
        <v>143</v>
      </c>
      <c r="D29" s="108">
        <v>0</v>
      </c>
      <c r="E29" s="108">
        <v>0</v>
      </c>
      <c r="F29" s="108">
        <v>0</v>
      </c>
      <c r="G29" s="108">
        <v>0</v>
      </c>
      <c r="H29" s="108">
        <v>0</v>
      </c>
      <c r="I29" s="145">
        <f>SUM(D29:H29)</f>
        <v>0</v>
      </c>
      <c r="J29" s="146">
        <f t="shared" si="8"/>
        <v>0</v>
      </c>
      <c r="K29" s="145" t="str">
        <f t="shared" si="2"/>
        <v>1</v>
      </c>
    </row>
    <row r="30" spans="1:11" s="34" customFormat="1" ht="18" customHeight="1">
      <c r="A30" s="42">
        <v>25</v>
      </c>
      <c r="B30" s="185" t="s">
        <v>144</v>
      </c>
      <c r="C30" s="186" t="s">
        <v>145</v>
      </c>
      <c r="D30" s="108">
        <v>0</v>
      </c>
      <c r="E30" s="108">
        <v>0</v>
      </c>
      <c r="F30" s="108">
        <v>0</v>
      </c>
      <c r="G30" s="108">
        <v>0</v>
      </c>
      <c r="H30" s="108">
        <v>0</v>
      </c>
      <c r="I30" s="145">
        <f aca="true" t="shared" si="12" ref="I30:I38">SUM(D30:H30)</f>
        <v>0</v>
      </c>
      <c r="J30" s="146">
        <f aca="true" t="shared" si="13" ref="J30:J38">I30/4</f>
        <v>0</v>
      </c>
      <c r="K30" s="145" t="str">
        <f t="shared" si="2"/>
        <v>1</v>
      </c>
    </row>
    <row r="31" spans="1:11" s="34" customFormat="1" ht="18" customHeight="1">
      <c r="A31" s="42">
        <v>26</v>
      </c>
      <c r="B31" s="181" t="s">
        <v>146</v>
      </c>
      <c r="C31" s="182" t="s">
        <v>147</v>
      </c>
      <c r="D31" s="108">
        <v>0</v>
      </c>
      <c r="E31" s="108">
        <v>0</v>
      </c>
      <c r="F31" s="108">
        <v>0</v>
      </c>
      <c r="G31" s="108">
        <v>0</v>
      </c>
      <c r="H31" s="108">
        <v>0</v>
      </c>
      <c r="I31" s="145">
        <f t="shared" si="12"/>
        <v>0</v>
      </c>
      <c r="J31" s="146">
        <f t="shared" si="13"/>
        <v>0</v>
      </c>
      <c r="K31" s="145" t="str">
        <f t="shared" si="2"/>
        <v>1</v>
      </c>
    </row>
    <row r="32" spans="1:11" s="34" customFormat="1" ht="18" customHeight="1">
      <c r="A32" s="42">
        <v>27</v>
      </c>
      <c r="B32" s="181" t="s">
        <v>148</v>
      </c>
      <c r="C32" s="182" t="s">
        <v>149</v>
      </c>
      <c r="D32" s="108">
        <v>0</v>
      </c>
      <c r="E32" s="108">
        <v>0</v>
      </c>
      <c r="F32" s="108">
        <v>0</v>
      </c>
      <c r="G32" s="108">
        <v>0</v>
      </c>
      <c r="H32" s="108">
        <v>0</v>
      </c>
      <c r="I32" s="145">
        <f t="shared" si="12"/>
        <v>0</v>
      </c>
      <c r="J32" s="146">
        <f t="shared" si="13"/>
        <v>0</v>
      </c>
      <c r="K32" s="145" t="str">
        <f t="shared" si="2"/>
        <v>1</v>
      </c>
    </row>
    <row r="33" spans="1:11" s="34" customFormat="1" ht="18" customHeight="1">
      <c r="A33" s="42">
        <v>28</v>
      </c>
      <c r="B33" s="181" t="s">
        <v>150</v>
      </c>
      <c r="C33" s="182" t="s">
        <v>151</v>
      </c>
      <c r="D33" s="108">
        <v>0</v>
      </c>
      <c r="E33" s="108">
        <v>0</v>
      </c>
      <c r="F33" s="108">
        <v>0</v>
      </c>
      <c r="G33" s="108">
        <v>0</v>
      </c>
      <c r="H33" s="108">
        <v>0</v>
      </c>
      <c r="I33" s="145">
        <f t="shared" si="12"/>
        <v>0</v>
      </c>
      <c r="J33" s="146">
        <f t="shared" si="13"/>
        <v>0</v>
      </c>
      <c r="K33" s="145" t="str">
        <f t="shared" si="2"/>
        <v>1</v>
      </c>
    </row>
    <row r="34" spans="1:11" s="34" customFormat="1" ht="18" customHeight="1">
      <c r="A34" s="42">
        <v>29</v>
      </c>
      <c r="B34" s="183" t="s">
        <v>152</v>
      </c>
      <c r="C34" s="184" t="s">
        <v>153</v>
      </c>
      <c r="D34" s="108">
        <v>0</v>
      </c>
      <c r="E34" s="108">
        <v>0</v>
      </c>
      <c r="F34" s="108">
        <v>0</v>
      </c>
      <c r="G34" s="108">
        <v>0</v>
      </c>
      <c r="H34" s="108">
        <v>0</v>
      </c>
      <c r="I34" s="145">
        <f t="shared" si="12"/>
        <v>0</v>
      </c>
      <c r="J34" s="146">
        <f t="shared" si="13"/>
        <v>0</v>
      </c>
      <c r="K34" s="145" t="str">
        <f t="shared" si="2"/>
        <v>1</v>
      </c>
    </row>
    <row r="35" spans="1:11" s="34" customFormat="1" ht="18" customHeight="1">
      <c r="A35" s="42">
        <v>30</v>
      </c>
      <c r="B35" s="187" t="s">
        <v>154</v>
      </c>
      <c r="C35" s="188" t="s">
        <v>155</v>
      </c>
      <c r="D35" s="108">
        <v>0</v>
      </c>
      <c r="E35" s="108">
        <v>0</v>
      </c>
      <c r="F35" s="108">
        <v>0</v>
      </c>
      <c r="G35" s="108">
        <v>0</v>
      </c>
      <c r="H35" s="108">
        <v>0</v>
      </c>
      <c r="I35" s="145">
        <f t="shared" si="12"/>
        <v>0</v>
      </c>
      <c r="J35" s="146">
        <f t="shared" si="13"/>
        <v>0</v>
      </c>
      <c r="K35" s="145" t="str">
        <f t="shared" si="2"/>
        <v>1</v>
      </c>
    </row>
    <row r="36" spans="1:11" s="34" customFormat="1" ht="18" customHeight="1">
      <c r="A36" s="42">
        <v>31</v>
      </c>
      <c r="B36" s="181" t="s">
        <v>156</v>
      </c>
      <c r="C36" s="182" t="s">
        <v>157</v>
      </c>
      <c r="D36" s="108">
        <v>0</v>
      </c>
      <c r="E36" s="108">
        <v>0</v>
      </c>
      <c r="F36" s="108">
        <v>0</v>
      </c>
      <c r="G36" s="108">
        <v>0</v>
      </c>
      <c r="H36" s="108">
        <v>0</v>
      </c>
      <c r="I36" s="145">
        <f t="shared" si="12"/>
        <v>0</v>
      </c>
      <c r="J36" s="146">
        <f t="shared" si="13"/>
        <v>0</v>
      </c>
      <c r="K36" s="145" t="str">
        <f t="shared" si="2"/>
        <v>1</v>
      </c>
    </row>
    <row r="37" spans="1:11" s="34" customFormat="1" ht="18" customHeight="1">
      <c r="A37" s="42">
        <v>32</v>
      </c>
      <c r="B37" s="181" t="s">
        <v>158</v>
      </c>
      <c r="C37" s="182" t="s">
        <v>159</v>
      </c>
      <c r="D37" s="108">
        <v>0</v>
      </c>
      <c r="E37" s="108">
        <v>0</v>
      </c>
      <c r="F37" s="108">
        <v>0</v>
      </c>
      <c r="G37" s="108">
        <v>0</v>
      </c>
      <c r="H37" s="108">
        <v>0</v>
      </c>
      <c r="I37" s="145">
        <f t="shared" si="12"/>
        <v>0</v>
      </c>
      <c r="J37" s="146">
        <f t="shared" si="13"/>
        <v>0</v>
      </c>
      <c r="K37" s="145" t="str">
        <f t="shared" si="2"/>
        <v>1</v>
      </c>
    </row>
    <row r="38" spans="1:11" s="34" customFormat="1" ht="18" customHeight="1">
      <c r="A38" s="42">
        <v>33</v>
      </c>
      <c r="B38" s="181" t="s">
        <v>160</v>
      </c>
      <c r="C38" s="182" t="s">
        <v>161</v>
      </c>
      <c r="D38" s="108">
        <v>0</v>
      </c>
      <c r="E38" s="108">
        <v>0</v>
      </c>
      <c r="F38" s="108">
        <v>0</v>
      </c>
      <c r="G38" s="108">
        <v>0</v>
      </c>
      <c r="H38" s="108">
        <v>0</v>
      </c>
      <c r="I38" s="145">
        <f t="shared" si="12"/>
        <v>0</v>
      </c>
      <c r="J38" s="146">
        <f t="shared" si="13"/>
        <v>0</v>
      </c>
      <c r="K38" s="145" t="str">
        <f t="shared" si="2"/>
        <v>1</v>
      </c>
    </row>
    <row r="39" spans="1:11" s="34" customFormat="1" ht="18" customHeight="1">
      <c r="A39" s="42">
        <f>IF('มฐ.1'!A39="","",'มฐ.1'!A39)</f>
        <v>34</v>
      </c>
      <c r="B39" s="181"/>
      <c r="C39" s="182"/>
      <c r="D39" s="108">
        <v>0</v>
      </c>
      <c r="E39" s="108">
        <v>0</v>
      </c>
      <c r="F39" s="108">
        <v>0</v>
      </c>
      <c r="G39" s="108">
        <v>0</v>
      </c>
      <c r="H39" s="108">
        <v>0</v>
      </c>
      <c r="I39" s="145">
        <f aca="true" t="shared" si="14" ref="I39:I48">SUM(D39:H39)</f>
        <v>0</v>
      </c>
      <c r="J39" s="146">
        <f t="shared" si="8"/>
        <v>0</v>
      </c>
      <c r="K39" s="145" t="str">
        <f t="shared" si="2"/>
        <v>1</v>
      </c>
    </row>
    <row r="40" spans="1:11" s="34" customFormat="1" ht="18" customHeight="1">
      <c r="A40" s="42">
        <f>IF('มฐ.1'!A40="","",'มฐ.1'!A40)</f>
        <v>35</v>
      </c>
      <c r="B40" s="168"/>
      <c r="C40" s="177">
        <f>'มฐ.1'!C39</f>
        <v>0</v>
      </c>
      <c r="D40" s="108">
        <v>0</v>
      </c>
      <c r="E40" s="108">
        <v>0</v>
      </c>
      <c r="F40" s="108">
        <v>0</v>
      </c>
      <c r="G40" s="108">
        <v>0</v>
      </c>
      <c r="H40" s="108">
        <v>0</v>
      </c>
      <c r="I40" s="145">
        <f t="shared" si="14"/>
        <v>0</v>
      </c>
      <c r="J40" s="146">
        <f t="shared" si="8"/>
        <v>0</v>
      </c>
      <c r="K40" s="145" t="str">
        <f t="shared" si="2"/>
        <v>1</v>
      </c>
    </row>
    <row r="41" spans="1:11" s="34" customFormat="1" ht="18" customHeight="1">
      <c r="A41" s="42">
        <f>IF('มฐ.1'!A41="","",'มฐ.1'!A41)</f>
        <v>36</v>
      </c>
      <c r="B41" s="168"/>
      <c r="C41" s="177">
        <f>'มฐ.1'!C40</f>
        <v>0</v>
      </c>
      <c r="D41" s="108">
        <v>0</v>
      </c>
      <c r="E41" s="108">
        <v>0</v>
      </c>
      <c r="F41" s="108">
        <v>0</v>
      </c>
      <c r="G41" s="108">
        <v>0</v>
      </c>
      <c r="H41" s="108">
        <v>0</v>
      </c>
      <c r="I41" s="145">
        <f t="shared" si="14"/>
        <v>0</v>
      </c>
      <c r="J41" s="146">
        <f t="shared" si="8"/>
        <v>0</v>
      </c>
      <c r="K41" s="145" t="str">
        <f t="shared" si="2"/>
        <v>1</v>
      </c>
    </row>
    <row r="42" spans="1:11" s="34" customFormat="1" ht="18" customHeight="1">
      <c r="A42" s="42">
        <f>IF('มฐ.1'!A42="","",'มฐ.1'!A42)</f>
        <v>37</v>
      </c>
      <c r="B42" s="168"/>
      <c r="C42" s="177">
        <f>'มฐ.1'!C41</f>
        <v>0</v>
      </c>
      <c r="D42" s="108">
        <v>0</v>
      </c>
      <c r="E42" s="108">
        <v>0</v>
      </c>
      <c r="F42" s="108">
        <v>0</v>
      </c>
      <c r="G42" s="108">
        <v>0</v>
      </c>
      <c r="H42" s="108">
        <v>0</v>
      </c>
      <c r="I42" s="145">
        <f t="shared" si="14"/>
        <v>0</v>
      </c>
      <c r="J42" s="146">
        <f t="shared" si="8"/>
        <v>0</v>
      </c>
      <c r="K42" s="145" t="str">
        <f t="shared" si="2"/>
        <v>1</v>
      </c>
    </row>
    <row r="43" spans="1:11" s="34" customFormat="1" ht="18" customHeight="1">
      <c r="A43" s="42">
        <f>IF('มฐ.1'!A43="","",'มฐ.1'!A43)</f>
        <v>38</v>
      </c>
      <c r="B43" s="168"/>
      <c r="C43" s="177">
        <f>'มฐ.1'!C42</f>
        <v>0</v>
      </c>
      <c r="D43" s="108">
        <v>0</v>
      </c>
      <c r="E43" s="108">
        <v>0</v>
      </c>
      <c r="F43" s="108">
        <v>0</v>
      </c>
      <c r="G43" s="108">
        <v>0</v>
      </c>
      <c r="H43" s="108">
        <v>0</v>
      </c>
      <c r="I43" s="145">
        <f t="shared" si="14"/>
        <v>0</v>
      </c>
      <c r="J43" s="146">
        <f t="shared" si="8"/>
        <v>0</v>
      </c>
      <c r="K43" s="145" t="str">
        <f t="shared" si="2"/>
        <v>1</v>
      </c>
    </row>
    <row r="44" spans="1:11" s="34" customFormat="1" ht="18" customHeight="1">
      <c r="A44" s="42">
        <f>IF('มฐ.1'!A44="","",'มฐ.1'!A44)</f>
        <v>39</v>
      </c>
      <c r="B44" s="168"/>
      <c r="C44" s="177">
        <f>'มฐ.1'!C43</f>
        <v>0</v>
      </c>
      <c r="D44" s="108">
        <v>0</v>
      </c>
      <c r="E44" s="108">
        <v>0</v>
      </c>
      <c r="F44" s="108">
        <v>0</v>
      </c>
      <c r="G44" s="108">
        <v>0</v>
      </c>
      <c r="H44" s="108">
        <v>0</v>
      </c>
      <c r="I44" s="145">
        <f t="shared" si="14"/>
        <v>0</v>
      </c>
      <c r="J44" s="146">
        <f t="shared" si="8"/>
        <v>0</v>
      </c>
      <c r="K44" s="145" t="str">
        <f t="shared" si="2"/>
        <v>1</v>
      </c>
    </row>
    <row r="45" spans="1:11" s="34" customFormat="1" ht="18" customHeight="1">
      <c r="A45" s="42">
        <f>IF('มฐ.1'!A45="","",'มฐ.1'!A45)</f>
        <v>40</v>
      </c>
      <c r="B45" s="168"/>
      <c r="C45" s="177">
        <f>'มฐ.1'!C44</f>
        <v>0</v>
      </c>
      <c r="D45" s="108">
        <v>0</v>
      </c>
      <c r="E45" s="108">
        <v>0</v>
      </c>
      <c r="F45" s="108">
        <v>0</v>
      </c>
      <c r="G45" s="108">
        <v>0</v>
      </c>
      <c r="H45" s="108">
        <v>0</v>
      </c>
      <c r="I45" s="145">
        <f t="shared" si="14"/>
        <v>0</v>
      </c>
      <c r="J45" s="146">
        <f t="shared" si="8"/>
        <v>0</v>
      </c>
      <c r="K45" s="145" t="str">
        <f t="shared" si="2"/>
        <v>1</v>
      </c>
    </row>
    <row r="46" spans="1:11" s="34" customFormat="1" ht="18" customHeight="1">
      <c r="A46" s="42">
        <f>IF('มฐ.1'!A46="","",'มฐ.1'!A46)</f>
        <v>41</v>
      </c>
      <c r="B46" s="168"/>
      <c r="C46" s="177">
        <f>'มฐ.1'!C45</f>
        <v>0</v>
      </c>
      <c r="D46" s="108">
        <v>0</v>
      </c>
      <c r="E46" s="108">
        <v>0</v>
      </c>
      <c r="F46" s="108">
        <v>0</v>
      </c>
      <c r="G46" s="108">
        <v>0</v>
      </c>
      <c r="H46" s="108">
        <v>0</v>
      </c>
      <c r="I46" s="145">
        <f t="shared" si="14"/>
        <v>0</v>
      </c>
      <c r="J46" s="146">
        <f t="shared" si="8"/>
        <v>0</v>
      </c>
      <c r="K46" s="145" t="str">
        <f t="shared" si="2"/>
        <v>1</v>
      </c>
    </row>
    <row r="47" spans="1:11" s="34" customFormat="1" ht="18" customHeight="1">
      <c r="A47" s="42">
        <f>IF('มฐ.1'!A47="","",'มฐ.1'!A47)</f>
        <v>42</v>
      </c>
      <c r="B47" s="168"/>
      <c r="C47" s="177">
        <f>'มฐ.1'!C46</f>
        <v>0</v>
      </c>
      <c r="D47" s="108">
        <v>0</v>
      </c>
      <c r="E47" s="108">
        <v>0</v>
      </c>
      <c r="F47" s="108">
        <v>0</v>
      </c>
      <c r="G47" s="108">
        <v>0</v>
      </c>
      <c r="H47" s="108">
        <v>0</v>
      </c>
      <c r="I47" s="145">
        <f t="shared" si="14"/>
        <v>0</v>
      </c>
      <c r="J47" s="146">
        <f t="shared" si="8"/>
        <v>0</v>
      </c>
      <c r="K47" s="145" t="str">
        <f t="shared" si="2"/>
        <v>1</v>
      </c>
    </row>
    <row r="48" spans="1:11" s="34" customFormat="1" ht="18" customHeight="1">
      <c r="A48" s="42">
        <f>IF('มฐ.1'!A48="","",'มฐ.1'!A48)</f>
        <v>43</v>
      </c>
      <c r="B48" s="168"/>
      <c r="C48" s="177">
        <f>'มฐ.1'!C47</f>
        <v>0</v>
      </c>
      <c r="D48" s="108">
        <v>0</v>
      </c>
      <c r="E48" s="108">
        <v>0</v>
      </c>
      <c r="F48" s="108">
        <v>0</v>
      </c>
      <c r="G48" s="108">
        <v>0</v>
      </c>
      <c r="H48" s="108">
        <v>0</v>
      </c>
      <c r="I48" s="145">
        <f t="shared" si="14"/>
        <v>0</v>
      </c>
      <c r="J48" s="146">
        <f t="shared" si="8"/>
        <v>0</v>
      </c>
      <c r="K48" s="145" t="str">
        <f t="shared" si="2"/>
        <v>1</v>
      </c>
    </row>
    <row r="49" spans="1:23" s="56" customFormat="1" ht="21" customHeight="1">
      <c r="A49" s="147">
        <v>0</v>
      </c>
      <c r="B49" s="147"/>
      <c r="C49" s="148" t="s">
        <v>43</v>
      </c>
      <c r="D49" s="146">
        <f>SUM(D6:D48)/MAX($A$6:$A$48)</f>
        <v>0</v>
      </c>
      <c r="E49" s="146">
        <f>SUM(E6:E48)/MAX($A$6:$A$48)</f>
        <v>0</v>
      </c>
      <c r="F49" s="146">
        <f>SUM(F6:F48)/MAX($A$6:$A$48)</f>
        <v>0</v>
      </c>
      <c r="G49" s="146">
        <f>SUM(G6:G48)/MAX($A$6:$A$48)</f>
        <v>0</v>
      </c>
      <c r="H49" s="146">
        <f>SUM(H6:H48)/MAX($A$6:$A$48)</f>
        <v>0</v>
      </c>
      <c r="I49" s="145"/>
      <c r="J49" s="146">
        <f>SUM(D49:H49)/4</f>
        <v>0</v>
      </c>
      <c r="K49" s="145" t="str">
        <f t="shared" si="2"/>
        <v>1</v>
      </c>
      <c r="M49" s="34"/>
      <c r="N49" s="34"/>
      <c r="O49" s="34"/>
      <c r="P49" s="34"/>
      <c r="Q49" s="34"/>
      <c r="R49" s="34"/>
      <c r="S49" s="34"/>
      <c r="T49" s="34"/>
      <c r="U49" s="34"/>
      <c r="V49" s="34"/>
      <c r="W49" s="34"/>
    </row>
    <row r="50" spans="4:11" s="34" customFormat="1" ht="16.5" customHeight="1">
      <c r="D50" s="111"/>
      <c r="E50" s="111"/>
      <c r="F50" s="111"/>
      <c r="G50" s="111"/>
      <c r="H50" s="111"/>
      <c r="I50" s="111"/>
      <c r="J50" s="111"/>
      <c r="K50" s="111"/>
    </row>
    <row r="51" spans="4:23" s="34" customFormat="1" ht="16.5" customHeight="1">
      <c r="D51" s="111"/>
      <c r="E51" s="111"/>
      <c r="F51" s="111"/>
      <c r="G51" s="111"/>
      <c r="H51" s="111"/>
      <c r="I51" s="111"/>
      <c r="J51" s="111"/>
      <c r="K51" s="111"/>
      <c r="M51" s="56"/>
      <c r="N51" s="56"/>
      <c r="O51" s="56"/>
      <c r="P51" s="56"/>
      <c r="Q51" s="56"/>
      <c r="R51" s="56"/>
      <c r="S51" s="56"/>
      <c r="T51" s="56"/>
      <c r="U51" s="56"/>
      <c r="V51" s="56"/>
      <c r="W51" s="56"/>
    </row>
    <row r="52" spans="4:11" s="34" customFormat="1" ht="16.5" customHeight="1">
      <c r="D52" s="111"/>
      <c r="E52" s="111"/>
      <c r="F52" s="111"/>
      <c r="G52" s="111"/>
      <c r="H52" s="111"/>
      <c r="I52" s="111"/>
      <c r="J52" s="111"/>
      <c r="K52" s="111"/>
    </row>
    <row r="53" spans="3:11" s="34" customFormat="1" ht="24.75" customHeight="1">
      <c r="C53" s="91" t="s">
        <v>79</v>
      </c>
      <c r="D53" s="111"/>
      <c r="E53" s="111"/>
      <c r="F53" s="111"/>
      <c r="G53" s="111"/>
      <c r="H53" s="111"/>
      <c r="I53" s="111"/>
      <c r="J53" s="111"/>
      <c r="K53" s="111"/>
    </row>
    <row r="54" spans="3:11" s="34" customFormat="1" ht="21.75" customHeight="1">
      <c r="C54" s="91" t="s">
        <v>75</v>
      </c>
      <c r="D54" s="111"/>
      <c r="E54" s="111"/>
      <c r="F54" s="111"/>
      <c r="G54" s="111"/>
      <c r="H54" s="111"/>
      <c r="I54" s="111"/>
      <c r="J54" s="111"/>
      <c r="K54" s="111"/>
    </row>
    <row r="55" spans="3:11" s="34" customFormat="1" ht="25.5" customHeight="1">
      <c r="C55" s="91"/>
      <c r="D55" s="111"/>
      <c r="E55" s="111"/>
      <c r="F55" s="111"/>
      <c r="G55" s="111"/>
      <c r="H55" s="111"/>
      <c r="I55" s="111"/>
      <c r="J55" s="111"/>
      <c r="K55" s="111"/>
    </row>
    <row r="56" spans="4:11" s="34" customFormat="1" ht="16.5" customHeight="1">
      <c r="D56" s="111"/>
      <c r="E56" s="111"/>
      <c r="F56" s="111"/>
      <c r="G56" s="111"/>
      <c r="H56" s="111"/>
      <c r="I56" s="111"/>
      <c r="J56" s="111"/>
      <c r="K56" s="111"/>
    </row>
    <row r="57" spans="4:11" s="34" customFormat="1" ht="16.5" customHeight="1">
      <c r="D57" s="111"/>
      <c r="E57" s="111"/>
      <c r="F57" s="111"/>
      <c r="G57" s="111"/>
      <c r="H57" s="111"/>
      <c r="I57" s="111"/>
      <c r="J57" s="111"/>
      <c r="K57" s="111"/>
    </row>
    <row r="58" spans="4:11" s="34" customFormat="1" ht="16.5" customHeight="1">
      <c r="D58" s="111"/>
      <c r="E58" s="111"/>
      <c r="F58" s="111"/>
      <c r="G58" s="111"/>
      <c r="H58" s="111"/>
      <c r="I58" s="111"/>
      <c r="J58" s="111"/>
      <c r="K58" s="111"/>
    </row>
    <row r="59" spans="4:11" s="34" customFormat="1" ht="16.5" customHeight="1">
      <c r="D59" s="111"/>
      <c r="E59" s="111"/>
      <c r="F59" s="111"/>
      <c r="G59" s="111"/>
      <c r="H59" s="111"/>
      <c r="I59" s="111"/>
      <c r="J59" s="111"/>
      <c r="K59" s="111"/>
    </row>
    <row r="60" spans="4:11" s="34" customFormat="1" ht="16.5" customHeight="1">
      <c r="D60" s="111"/>
      <c r="E60" s="111"/>
      <c r="F60" s="111"/>
      <c r="G60" s="111"/>
      <c r="H60" s="111"/>
      <c r="I60" s="111"/>
      <c r="J60" s="111"/>
      <c r="K60" s="111"/>
    </row>
    <row r="61" spans="4:11" s="34" customFormat="1" ht="16.5" customHeight="1">
      <c r="D61" s="111"/>
      <c r="E61" s="111"/>
      <c r="F61" s="111"/>
      <c r="G61" s="111"/>
      <c r="H61" s="111"/>
      <c r="I61" s="111"/>
      <c r="J61" s="111"/>
      <c r="K61" s="111"/>
    </row>
    <row r="62" spans="4:11" s="34" customFormat="1" ht="16.5" customHeight="1">
      <c r="D62" s="111"/>
      <c r="E62" s="111"/>
      <c r="F62" s="111"/>
      <c r="G62" s="111"/>
      <c r="H62" s="111"/>
      <c r="I62" s="111"/>
      <c r="J62" s="111"/>
      <c r="K62" s="111"/>
    </row>
    <row r="63" spans="4:11" s="34" customFormat="1" ht="16.5" customHeight="1">
      <c r="D63" s="111"/>
      <c r="E63" s="111"/>
      <c r="F63" s="111"/>
      <c r="G63" s="111"/>
      <c r="H63" s="111"/>
      <c r="I63" s="111"/>
      <c r="J63" s="111"/>
      <c r="K63" s="111"/>
    </row>
    <row r="64" spans="4:11" s="34" customFormat="1" ht="16.5" customHeight="1">
      <c r="D64" s="111"/>
      <c r="E64" s="111"/>
      <c r="F64" s="111"/>
      <c r="G64" s="111"/>
      <c r="H64" s="111"/>
      <c r="I64" s="111"/>
      <c r="J64" s="111"/>
      <c r="K64" s="111"/>
    </row>
    <row r="65" spans="4:11" s="34" customFormat="1" ht="16.5" customHeight="1">
      <c r="D65" s="111"/>
      <c r="E65" s="111"/>
      <c r="F65" s="111"/>
      <c r="G65" s="111"/>
      <c r="H65" s="111"/>
      <c r="I65" s="111"/>
      <c r="J65" s="111"/>
      <c r="K65" s="111"/>
    </row>
    <row r="66" spans="4:11" s="34" customFormat="1" ht="16.5" customHeight="1">
      <c r="D66" s="111"/>
      <c r="E66" s="111"/>
      <c r="F66" s="111"/>
      <c r="G66" s="111"/>
      <c r="H66" s="111"/>
      <c r="I66" s="111"/>
      <c r="J66" s="111"/>
      <c r="K66" s="111"/>
    </row>
    <row r="67" spans="4:11" s="34" customFormat="1" ht="16.5" customHeight="1">
      <c r="D67" s="111"/>
      <c r="E67" s="111"/>
      <c r="F67" s="111"/>
      <c r="G67" s="111"/>
      <c r="H67" s="111"/>
      <c r="I67" s="111"/>
      <c r="J67" s="111"/>
      <c r="K67" s="111"/>
    </row>
    <row r="68" spans="4:11" s="34" customFormat="1" ht="16.5" customHeight="1">
      <c r="D68" s="111"/>
      <c r="E68" s="111"/>
      <c r="F68" s="111"/>
      <c r="G68" s="111"/>
      <c r="H68" s="111"/>
      <c r="I68" s="111"/>
      <c r="J68" s="111"/>
      <c r="K68" s="111"/>
    </row>
    <row r="69" spans="4:11" s="34" customFormat="1" ht="16.5" customHeight="1">
      <c r="D69" s="111"/>
      <c r="E69" s="111"/>
      <c r="F69" s="111"/>
      <c r="G69" s="111"/>
      <c r="H69" s="111"/>
      <c r="I69" s="111"/>
      <c r="J69" s="111"/>
      <c r="K69" s="111"/>
    </row>
    <row r="70" spans="4:11" s="34" customFormat="1" ht="16.5" customHeight="1">
      <c r="D70" s="111"/>
      <c r="E70" s="111"/>
      <c r="F70" s="111"/>
      <c r="G70" s="111"/>
      <c r="H70" s="111"/>
      <c r="I70" s="111"/>
      <c r="J70" s="111"/>
      <c r="K70" s="111"/>
    </row>
    <row r="71" spans="4:11" s="34" customFormat="1" ht="16.5" customHeight="1">
      <c r="D71" s="111"/>
      <c r="E71" s="111"/>
      <c r="F71" s="111"/>
      <c r="G71" s="111"/>
      <c r="H71" s="111"/>
      <c r="I71" s="111"/>
      <c r="J71" s="111"/>
      <c r="K71" s="111"/>
    </row>
    <row r="72" spans="4:11" s="34" customFormat="1" ht="16.5" customHeight="1">
      <c r="D72" s="111"/>
      <c r="E72" s="111"/>
      <c r="F72" s="111"/>
      <c r="G72" s="111"/>
      <c r="H72" s="111"/>
      <c r="I72" s="111"/>
      <c r="J72" s="111"/>
      <c r="K72" s="111"/>
    </row>
    <row r="73" spans="4:11" s="34" customFormat="1" ht="16.5" customHeight="1">
      <c r="D73" s="111"/>
      <c r="E73" s="111"/>
      <c r="F73" s="111"/>
      <c r="G73" s="111"/>
      <c r="H73" s="111"/>
      <c r="I73" s="111"/>
      <c r="J73" s="111"/>
      <c r="K73" s="111"/>
    </row>
    <row r="74" spans="4:11" s="34" customFormat="1" ht="16.5" customHeight="1">
      <c r="D74" s="111"/>
      <c r="E74" s="111"/>
      <c r="F74" s="111"/>
      <c r="G74" s="111"/>
      <c r="H74" s="111"/>
      <c r="I74" s="111"/>
      <c r="J74" s="111"/>
      <c r="K74" s="111"/>
    </row>
    <row r="75" spans="4:11" s="34" customFormat="1" ht="16.5" customHeight="1">
      <c r="D75" s="111"/>
      <c r="E75" s="111"/>
      <c r="F75" s="111"/>
      <c r="G75" s="111"/>
      <c r="H75" s="111"/>
      <c r="I75" s="111"/>
      <c r="J75" s="111"/>
      <c r="K75" s="111"/>
    </row>
    <row r="76" spans="4:11" s="34" customFormat="1" ht="16.5" customHeight="1">
      <c r="D76" s="111"/>
      <c r="E76" s="111"/>
      <c r="F76" s="111"/>
      <c r="G76" s="111"/>
      <c r="H76" s="111"/>
      <c r="I76" s="111"/>
      <c r="J76" s="111"/>
      <c r="K76" s="111"/>
    </row>
    <row r="77" spans="4:11" s="34" customFormat="1" ht="16.5" customHeight="1">
      <c r="D77" s="111"/>
      <c r="E77" s="111"/>
      <c r="F77" s="111"/>
      <c r="G77" s="111"/>
      <c r="H77" s="111"/>
      <c r="I77" s="111"/>
      <c r="J77" s="111"/>
      <c r="K77" s="111"/>
    </row>
    <row r="78" spans="4:11" s="34" customFormat="1" ht="16.5" customHeight="1">
      <c r="D78" s="111"/>
      <c r="E78" s="111"/>
      <c r="F78" s="111"/>
      <c r="G78" s="111"/>
      <c r="H78" s="111"/>
      <c r="I78" s="111"/>
      <c r="J78" s="111"/>
      <c r="K78" s="111"/>
    </row>
    <row r="79" spans="4:11" s="34" customFormat="1" ht="16.5" customHeight="1">
      <c r="D79" s="111"/>
      <c r="E79" s="111"/>
      <c r="F79" s="111"/>
      <c r="G79" s="111"/>
      <c r="H79" s="111"/>
      <c r="I79" s="111"/>
      <c r="J79" s="111"/>
      <c r="K79" s="111"/>
    </row>
    <row r="80" spans="4:11" s="34" customFormat="1" ht="16.5" customHeight="1">
      <c r="D80" s="111"/>
      <c r="E80" s="111"/>
      <c r="F80" s="111"/>
      <c r="G80" s="111"/>
      <c r="H80" s="111"/>
      <c r="I80" s="111"/>
      <c r="J80" s="111"/>
      <c r="K80" s="111"/>
    </row>
    <row r="81" spans="4:11" s="34" customFormat="1" ht="16.5" customHeight="1">
      <c r="D81" s="111"/>
      <c r="E81" s="111"/>
      <c r="F81" s="111"/>
      <c r="G81" s="111"/>
      <c r="H81" s="111"/>
      <c r="I81" s="111"/>
      <c r="J81" s="111"/>
      <c r="K81" s="111"/>
    </row>
    <row r="82" spans="4:11" s="34" customFormat="1" ht="16.5" customHeight="1">
      <c r="D82" s="111"/>
      <c r="E82" s="111"/>
      <c r="F82" s="111"/>
      <c r="G82" s="111"/>
      <c r="H82" s="111"/>
      <c r="I82" s="111"/>
      <c r="J82" s="111"/>
      <c r="K82" s="111"/>
    </row>
    <row r="83" spans="4:11" s="34" customFormat="1" ht="16.5" customHeight="1">
      <c r="D83" s="111"/>
      <c r="E83" s="111"/>
      <c r="F83" s="111"/>
      <c r="G83" s="111"/>
      <c r="H83" s="111"/>
      <c r="I83" s="111"/>
      <c r="J83" s="111"/>
      <c r="K83" s="111"/>
    </row>
    <row r="84" spans="4:11" s="34" customFormat="1" ht="16.5" customHeight="1">
      <c r="D84" s="111"/>
      <c r="E84" s="111"/>
      <c r="F84" s="111"/>
      <c r="G84" s="111"/>
      <c r="H84" s="111"/>
      <c r="I84" s="111"/>
      <c r="J84" s="111"/>
      <c r="K84" s="111"/>
    </row>
    <row r="85" spans="4:11" s="34" customFormat="1" ht="16.5" customHeight="1">
      <c r="D85" s="111"/>
      <c r="E85" s="111"/>
      <c r="F85" s="111"/>
      <c r="G85" s="111"/>
      <c r="H85" s="111"/>
      <c r="I85" s="111"/>
      <c r="J85" s="111"/>
      <c r="K85" s="111"/>
    </row>
    <row r="86" spans="4:11" s="34" customFormat="1" ht="16.5" customHeight="1">
      <c r="D86" s="111"/>
      <c r="E86" s="111"/>
      <c r="F86" s="111"/>
      <c r="G86" s="111"/>
      <c r="H86" s="111"/>
      <c r="I86" s="111"/>
      <c r="J86" s="111"/>
      <c r="K86" s="111"/>
    </row>
    <row r="87" spans="4:11" s="34" customFormat="1" ht="16.5" customHeight="1">
      <c r="D87" s="111"/>
      <c r="E87" s="111"/>
      <c r="F87" s="111"/>
      <c r="G87" s="111"/>
      <c r="H87" s="111"/>
      <c r="I87" s="111"/>
      <c r="J87" s="111"/>
      <c r="K87" s="111"/>
    </row>
    <row r="88" spans="4:11" s="34" customFormat="1" ht="16.5" customHeight="1">
      <c r="D88" s="111"/>
      <c r="E88" s="111"/>
      <c r="F88" s="111"/>
      <c r="G88" s="111"/>
      <c r="H88" s="111"/>
      <c r="I88" s="111"/>
      <c r="J88" s="111"/>
      <c r="K88" s="111"/>
    </row>
    <row r="89" spans="4:11" s="34" customFormat="1" ht="16.5" customHeight="1">
      <c r="D89" s="111"/>
      <c r="E89" s="111"/>
      <c r="F89" s="111"/>
      <c r="G89" s="111"/>
      <c r="H89" s="111"/>
      <c r="I89" s="111"/>
      <c r="J89" s="111"/>
      <c r="K89" s="111"/>
    </row>
    <row r="90" spans="4:11" s="34" customFormat="1" ht="16.5" customHeight="1">
      <c r="D90" s="111"/>
      <c r="E90" s="111"/>
      <c r="F90" s="111"/>
      <c r="G90" s="111"/>
      <c r="H90" s="111"/>
      <c r="I90" s="111"/>
      <c r="J90" s="111"/>
      <c r="K90" s="111"/>
    </row>
    <row r="91" spans="4:11" s="34" customFormat="1" ht="16.5" customHeight="1">
      <c r="D91" s="111"/>
      <c r="E91" s="111"/>
      <c r="F91" s="111"/>
      <c r="G91" s="111"/>
      <c r="H91" s="111"/>
      <c r="I91" s="111"/>
      <c r="J91" s="111"/>
      <c r="K91" s="111"/>
    </row>
    <row r="92" spans="4:11" s="34" customFormat="1" ht="16.5" customHeight="1">
      <c r="D92" s="111"/>
      <c r="E92" s="111"/>
      <c r="F92" s="111"/>
      <c r="G92" s="111"/>
      <c r="H92" s="111"/>
      <c r="I92" s="111"/>
      <c r="J92" s="111"/>
      <c r="K92" s="111"/>
    </row>
    <row r="93" spans="4:11" s="34" customFormat="1" ht="16.5" customHeight="1">
      <c r="D93" s="111"/>
      <c r="E93" s="111"/>
      <c r="F93" s="111"/>
      <c r="G93" s="111"/>
      <c r="H93" s="111"/>
      <c r="I93" s="111"/>
      <c r="J93" s="111"/>
      <c r="K93" s="111"/>
    </row>
    <row r="94" spans="4:11" s="34" customFormat="1" ht="16.5" customHeight="1">
      <c r="D94" s="111"/>
      <c r="E94" s="111"/>
      <c r="F94" s="111"/>
      <c r="G94" s="111"/>
      <c r="H94" s="111"/>
      <c r="I94" s="111"/>
      <c r="J94" s="111"/>
      <c r="K94" s="111"/>
    </row>
    <row r="95" spans="4:11" s="34" customFormat="1" ht="16.5" customHeight="1">
      <c r="D95" s="111"/>
      <c r="E95" s="111"/>
      <c r="F95" s="111"/>
      <c r="G95" s="111"/>
      <c r="H95" s="111"/>
      <c r="I95" s="111"/>
      <c r="J95" s="111"/>
      <c r="K95" s="111"/>
    </row>
    <row r="96" spans="4:11" s="34" customFormat="1" ht="16.5" customHeight="1">
      <c r="D96" s="111"/>
      <c r="E96" s="111"/>
      <c r="F96" s="111"/>
      <c r="G96" s="111"/>
      <c r="H96" s="111"/>
      <c r="I96" s="111"/>
      <c r="J96" s="111"/>
      <c r="K96" s="111"/>
    </row>
    <row r="97" spans="4:11" s="34" customFormat="1" ht="16.5" customHeight="1">
      <c r="D97" s="111"/>
      <c r="E97" s="111"/>
      <c r="F97" s="111"/>
      <c r="G97" s="111"/>
      <c r="H97" s="111"/>
      <c r="I97" s="111"/>
      <c r="J97" s="111"/>
      <c r="K97" s="111"/>
    </row>
    <row r="98" spans="4:11" s="34" customFormat="1" ht="21">
      <c r="D98" s="111"/>
      <c r="E98" s="111"/>
      <c r="F98" s="111"/>
      <c r="G98" s="111"/>
      <c r="H98" s="111"/>
      <c r="I98" s="111"/>
      <c r="J98" s="111"/>
      <c r="K98" s="111"/>
    </row>
    <row r="99" spans="4:11" s="34" customFormat="1" ht="21">
      <c r="D99" s="111"/>
      <c r="E99" s="111"/>
      <c r="F99" s="111"/>
      <c r="G99" s="111"/>
      <c r="H99" s="111"/>
      <c r="I99" s="111"/>
      <c r="J99" s="111"/>
      <c r="K99" s="111"/>
    </row>
    <row r="100" spans="4:11" s="34" customFormat="1" ht="21">
      <c r="D100" s="111"/>
      <c r="E100" s="111"/>
      <c r="F100" s="111"/>
      <c r="G100" s="111"/>
      <c r="H100" s="111"/>
      <c r="I100" s="111"/>
      <c r="J100" s="111"/>
      <c r="K100" s="111"/>
    </row>
    <row r="101" spans="4:11" s="34" customFormat="1" ht="21">
      <c r="D101" s="111"/>
      <c r="E101" s="111"/>
      <c r="F101" s="111"/>
      <c r="G101" s="111"/>
      <c r="H101" s="111"/>
      <c r="I101" s="111"/>
      <c r="J101" s="111"/>
      <c r="K101" s="111"/>
    </row>
    <row r="102" spans="4:11" s="34" customFormat="1" ht="21">
      <c r="D102" s="111"/>
      <c r="E102" s="111"/>
      <c r="F102" s="111"/>
      <c r="G102" s="111"/>
      <c r="H102" s="111"/>
      <c r="I102" s="111"/>
      <c r="J102" s="111"/>
      <c r="K102" s="111"/>
    </row>
    <row r="103" spans="4:11" s="34" customFormat="1" ht="21">
      <c r="D103" s="111"/>
      <c r="E103" s="111"/>
      <c r="F103" s="111"/>
      <c r="G103" s="111"/>
      <c r="H103" s="111"/>
      <c r="I103" s="111"/>
      <c r="J103" s="111"/>
      <c r="K103" s="111"/>
    </row>
    <row r="104" spans="4:11" s="34" customFormat="1" ht="21">
      <c r="D104" s="111"/>
      <c r="E104" s="111"/>
      <c r="F104" s="111"/>
      <c r="G104" s="111"/>
      <c r="H104" s="111"/>
      <c r="I104" s="111"/>
      <c r="J104" s="111"/>
      <c r="K104" s="111"/>
    </row>
    <row r="105" spans="4:11" s="34" customFormat="1" ht="21">
      <c r="D105" s="111"/>
      <c r="E105" s="111"/>
      <c r="F105" s="111"/>
      <c r="G105" s="111"/>
      <c r="H105" s="111"/>
      <c r="I105" s="111"/>
      <c r="J105" s="111"/>
      <c r="K105" s="111"/>
    </row>
    <row r="106" spans="4:11" s="34" customFormat="1" ht="21">
      <c r="D106" s="111"/>
      <c r="E106" s="111"/>
      <c r="F106" s="111"/>
      <c r="G106" s="111"/>
      <c r="H106" s="111"/>
      <c r="I106" s="111"/>
      <c r="J106" s="111"/>
      <c r="K106" s="111"/>
    </row>
    <row r="107" spans="4:11" s="34" customFormat="1" ht="21">
      <c r="D107" s="111"/>
      <c r="E107" s="111"/>
      <c r="F107" s="111"/>
      <c r="G107" s="111"/>
      <c r="H107" s="111"/>
      <c r="I107" s="111"/>
      <c r="J107" s="111"/>
      <c r="K107" s="111"/>
    </row>
    <row r="108" spans="4:11" s="34" customFormat="1" ht="21">
      <c r="D108" s="111"/>
      <c r="E108" s="111"/>
      <c r="F108" s="111"/>
      <c r="G108" s="111"/>
      <c r="H108" s="111"/>
      <c r="I108" s="111"/>
      <c r="J108" s="111"/>
      <c r="K108" s="111"/>
    </row>
    <row r="109" spans="4:11" s="34" customFormat="1" ht="21">
      <c r="D109" s="111"/>
      <c r="E109" s="111"/>
      <c r="F109" s="111"/>
      <c r="G109" s="111"/>
      <c r="H109" s="111"/>
      <c r="I109" s="111"/>
      <c r="J109" s="111"/>
      <c r="K109" s="111"/>
    </row>
    <row r="110" spans="4:11" s="34" customFormat="1" ht="21">
      <c r="D110" s="111"/>
      <c r="E110" s="111"/>
      <c r="F110" s="111"/>
      <c r="G110" s="111"/>
      <c r="H110" s="111"/>
      <c r="I110" s="111"/>
      <c r="J110" s="111"/>
      <c r="K110" s="111"/>
    </row>
    <row r="111" spans="4:11" s="34" customFormat="1" ht="21">
      <c r="D111" s="111"/>
      <c r="E111" s="111"/>
      <c r="F111" s="111"/>
      <c r="G111" s="111"/>
      <c r="H111" s="111"/>
      <c r="I111" s="111"/>
      <c r="J111" s="111"/>
      <c r="K111" s="111"/>
    </row>
    <row r="112" spans="4:11" s="34" customFormat="1" ht="21">
      <c r="D112" s="111"/>
      <c r="E112" s="111"/>
      <c r="F112" s="111"/>
      <c r="G112" s="111"/>
      <c r="H112" s="111"/>
      <c r="I112" s="111"/>
      <c r="J112" s="111"/>
      <c r="K112" s="111"/>
    </row>
    <row r="113" spans="4:11" s="34" customFormat="1" ht="21">
      <c r="D113" s="111"/>
      <c r="E113" s="111"/>
      <c r="F113" s="111"/>
      <c r="G113" s="111"/>
      <c r="H113" s="111"/>
      <c r="I113" s="111"/>
      <c r="J113" s="111"/>
      <c r="K113" s="111"/>
    </row>
    <row r="114" spans="4:11" s="34" customFormat="1" ht="21">
      <c r="D114" s="111"/>
      <c r="E114" s="111"/>
      <c r="F114" s="111"/>
      <c r="G114" s="111"/>
      <c r="H114" s="111"/>
      <c r="I114" s="111"/>
      <c r="J114" s="111"/>
      <c r="K114" s="111"/>
    </row>
    <row r="115" spans="4:11" s="34" customFormat="1" ht="21">
      <c r="D115" s="111"/>
      <c r="E115" s="111"/>
      <c r="F115" s="111"/>
      <c r="G115" s="111"/>
      <c r="H115" s="111"/>
      <c r="I115" s="111"/>
      <c r="J115" s="111"/>
      <c r="K115" s="111"/>
    </row>
    <row r="116" spans="4:11" s="34" customFormat="1" ht="21">
      <c r="D116" s="111"/>
      <c r="E116" s="111"/>
      <c r="F116" s="111"/>
      <c r="G116" s="111"/>
      <c r="H116" s="111"/>
      <c r="I116" s="111"/>
      <c r="J116" s="111"/>
      <c r="K116" s="111"/>
    </row>
    <row r="117" spans="4:11" s="34" customFormat="1" ht="21">
      <c r="D117" s="111"/>
      <c r="E117" s="111"/>
      <c r="F117" s="111"/>
      <c r="G117" s="111"/>
      <c r="H117" s="111"/>
      <c r="I117" s="111"/>
      <c r="J117" s="111"/>
      <c r="K117" s="111"/>
    </row>
    <row r="118" spans="4:11" s="34" customFormat="1" ht="21">
      <c r="D118" s="111"/>
      <c r="E118" s="111"/>
      <c r="F118" s="111"/>
      <c r="G118" s="111"/>
      <c r="H118" s="111"/>
      <c r="I118" s="111"/>
      <c r="J118" s="111"/>
      <c r="K118" s="111"/>
    </row>
    <row r="119" spans="4:11" s="34" customFormat="1" ht="21">
      <c r="D119" s="111"/>
      <c r="E119" s="111"/>
      <c r="F119" s="111"/>
      <c r="G119" s="111"/>
      <c r="H119" s="111"/>
      <c r="I119" s="111"/>
      <c r="J119" s="111"/>
      <c r="K119" s="111"/>
    </row>
    <row r="120" spans="4:11" s="34" customFormat="1" ht="21">
      <c r="D120" s="111"/>
      <c r="E120" s="111"/>
      <c r="F120" s="111"/>
      <c r="G120" s="111"/>
      <c r="H120" s="111"/>
      <c r="I120" s="111"/>
      <c r="J120" s="111"/>
      <c r="K120" s="111"/>
    </row>
    <row r="121" spans="4:11" s="34" customFormat="1" ht="21">
      <c r="D121" s="111"/>
      <c r="E121" s="111"/>
      <c r="F121" s="111"/>
      <c r="G121" s="111"/>
      <c r="H121" s="111"/>
      <c r="I121" s="111"/>
      <c r="J121" s="111"/>
      <c r="K121" s="111"/>
    </row>
    <row r="122" spans="4:11" s="34" customFormat="1" ht="21">
      <c r="D122" s="111"/>
      <c r="E122" s="111"/>
      <c r="F122" s="111"/>
      <c r="G122" s="111"/>
      <c r="H122" s="111"/>
      <c r="I122" s="111"/>
      <c r="J122" s="111"/>
      <c r="K122" s="111"/>
    </row>
    <row r="123" spans="4:11" s="34" customFormat="1" ht="21">
      <c r="D123" s="111"/>
      <c r="E123" s="111"/>
      <c r="F123" s="111"/>
      <c r="G123" s="111"/>
      <c r="H123" s="111"/>
      <c r="I123" s="111"/>
      <c r="J123" s="111"/>
      <c r="K123" s="111"/>
    </row>
    <row r="124" spans="4:11" s="34" customFormat="1" ht="21">
      <c r="D124" s="111"/>
      <c r="E124" s="111"/>
      <c r="F124" s="111"/>
      <c r="G124" s="111"/>
      <c r="H124" s="111"/>
      <c r="I124" s="111"/>
      <c r="J124" s="111"/>
      <c r="K124" s="111"/>
    </row>
    <row r="125" spans="4:11" s="34" customFormat="1" ht="21">
      <c r="D125" s="111"/>
      <c r="E125" s="111"/>
      <c r="F125" s="111"/>
      <c r="G125" s="111"/>
      <c r="H125" s="111"/>
      <c r="I125" s="111"/>
      <c r="J125" s="111"/>
      <c r="K125" s="111"/>
    </row>
    <row r="126" spans="4:11" s="34" customFormat="1" ht="21">
      <c r="D126" s="111"/>
      <c r="E126" s="111"/>
      <c r="F126" s="111"/>
      <c r="G126" s="111"/>
      <c r="H126" s="111"/>
      <c r="I126" s="111"/>
      <c r="J126" s="111"/>
      <c r="K126" s="111"/>
    </row>
    <row r="127" spans="4:11" s="34" customFormat="1" ht="21">
      <c r="D127" s="111"/>
      <c r="E127" s="111"/>
      <c r="F127" s="111"/>
      <c r="G127" s="111"/>
      <c r="H127" s="111"/>
      <c r="I127" s="111"/>
      <c r="J127" s="111"/>
      <c r="K127" s="111"/>
    </row>
    <row r="128" spans="13:23" ht="21">
      <c r="M128" s="34"/>
      <c r="N128" s="34"/>
      <c r="O128" s="34"/>
      <c r="P128" s="34"/>
      <c r="Q128" s="34"/>
      <c r="R128" s="34"/>
      <c r="S128" s="34"/>
      <c r="T128" s="34"/>
      <c r="U128" s="34"/>
      <c r="V128" s="34"/>
      <c r="W128" s="34"/>
    </row>
    <row r="129" spans="13:23" ht="21">
      <c r="M129" s="34"/>
      <c r="N129" s="34"/>
      <c r="O129" s="34"/>
      <c r="P129" s="34"/>
      <c r="Q129" s="34"/>
      <c r="R129" s="34"/>
      <c r="S129" s="34"/>
      <c r="T129" s="34"/>
      <c r="U129" s="34"/>
      <c r="V129" s="34"/>
      <c r="W129" s="34"/>
    </row>
  </sheetData>
  <sheetProtection formatCells="0" formatColumns="0" formatRows="0" insertHyperlinks="0" sort="0"/>
  <protectedRanges>
    <protectedRange sqref="D6:H48" name="ช่วง1"/>
    <protectedRange sqref="M2" name="ช่วง1_2"/>
    <protectedRange sqref="C29:C37 B6:C29" name="ช่วง1_1"/>
    <protectedRange sqref="A2:L2" name="ช่วง1_3"/>
  </protectedRanges>
  <mergeCells count="30">
    <mergeCell ref="A2:L2"/>
    <mergeCell ref="A1:K1"/>
    <mergeCell ref="V17:V18"/>
    <mergeCell ref="U7:U8"/>
    <mergeCell ref="D3:K3"/>
    <mergeCell ref="K4:K5"/>
    <mergeCell ref="M7:M8"/>
    <mergeCell ref="B5:C5"/>
    <mergeCell ref="A4:C4"/>
    <mergeCell ref="A3:C3"/>
    <mergeCell ref="W7:W8"/>
    <mergeCell ref="V7:V8"/>
    <mergeCell ref="W17:W18"/>
    <mergeCell ref="V9:V10"/>
    <mergeCell ref="U11:U12"/>
    <mergeCell ref="V11:V12"/>
    <mergeCell ref="U17:U18"/>
    <mergeCell ref="W9:W10"/>
    <mergeCell ref="U13:U14"/>
    <mergeCell ref="V13:V14"/>
    <mergeCell ref="U9:U10"/>
    <mergeCell ref="W11:W12"/>
    <mergeCell ref="M15:M16"/>
    <mergeCell ref="U15:U16"/>
    <mergeCell ref="V15:V16"/>
    <mergeCell ref="W15:W16"/>
    <mergeCell ref="M9:M10"/>
    <mergeCell ref="M13:M14"/>
    <mergeCell ref="M11:M12"/>
    <mergeCell ref="W13:W14"/>
  </mergeCells>
  <printOptions horizontalCentered="1"/>
  <pageMargins left="0.31496062992125984" right="0.31496062992125984" top="0.35433070866141736" bottom="0.1968503937007874" header="0.11811023622047245" footer="0.11811023622047245"/>
  <pageSetup horizontalDpi="600" verticalDpi="600" orientation="portrait" pageOrder="overThenDown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X126"/>
  <sheetViews>
    <sheetView zoomScaleSheetLayoutView="100" workbookViewId="0" topLeftCell="A1">
      <selection activeCell="A2" sqref="A2:L2"/>
    </sheetView>
  </sheetViews>
  <sheetFormatPr defaultColWidth="9.00390625" defaultRowHeight="14.25"/>
  <cols>
    <col min="1" max="1" width="3.875" style="6" customWidth="1"/>
    <col min="2" max="2" width="11.875" style="6" customWidth="1"/>
    <col min="3" max="3" width="12.50390625" style="6" customWidth="1"/>
    <col min="4" max="4" width="8.875" style="27" customWidth="1"/>
    <col min="5" max="5" width="10.875" style="28" customWidth="1"/>
    <col min="6" max="6" width="10.50390625" style="28" customWidth="1"/>
    <col min="7" max="7" width="8.25390625" style="27" customWidth="1"/>
    <col min="8" max="8" width="5.75390625" style="25" customWidth="1"/>
    <col min="9" max="9" width="6.75390625" style="25" customWidth="1"/>
    <col min="10" max="10" width="8.375" style="25" customWidth="1"/>
    <col min="11" max="11" width="0.12890625" style="6" customWidth="1"/>
    <col min="12" max="12" width="9.00390625" style="6" hidden="1" customWidth="1"/>
    <col min="13" max="13" width="9.00390625" style="6" customWidth="1"/>
    <col min="14" max="14" width="5.375" style="6" customWidth="1"/>
    <col min="15" max="15" width="9.00390625" style="6" customWidth="1"/>
    <col min="16" max="16" width="7.875" style="6" customWidth="1"/>
    <col min="17" max="17" width="6.75390625" style="6" customWidth="1"/>
    <col min="18" max="18" width="5.75390625" style="6" customWidth="1"/>
    <col min="19" max="19" width="6.625" style="6" customWidth="1"/>
    <col min="20" max="20" width="7.00390625" style="6" customWidth="1"/>
    <col min="21" max="21" width="9.50390625" style="6" customWidth="1"/>
    <col min="22" max="22" width="6.875" style="6" customWidth="1"/>
    <col min="23" max="23" width="8.00390625" style="6" customWidth="1"/>
    <col min="24" max="24" width="9.75390625" style="6" customWidth="1"/>
    <col min="25" max="16384" width="9.00390625" style="6" customWidth="1"/>
  </cols>
  <sheetData>
    <row r="1" spans="1:10" ht="21.75">
      <c r="A1" s="257" t="s">
        <v>95</v>
      </c>
      <c r="B1" s="257"/>
      <c r="C1" s="257"/>
      <c r="D1" s="257"/>
      <c r="E1" s="257"/>
      <c r="F1" s="257"/>
      <c r="G1" s="257"/>
      <c r="H1" s="257"/>
      <c r="I1" s="257"/>
      <c r="J1" s="257"/>
    </row>
    <row r="2" spans="1:14" s="21" customFormat="1" ht="27.75" customHeight="1">
      <c r="A2" s="190" t="s">
        <v>162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  <c r="N2" s="1" t="s">
        <v>60</v>
      </c>
    </row>
    <row r="3" spans="1:15" ht="21.75" customHeight="1">
      <c r="A3" s="254" t="s">
        <v>37</v>
      </c>
      <c r="B3" s="255"/>
      <c r="C3" s="256"/>
      <c r="D3" s="258" t="s">
        <v>34</v>
      </c>
      <c r="E3" s="259"/>
      <c r="F3" s="259"/>
      <c r="G3" s="259"/>
      <c r="H3" s="260"/>
      <c r="I3" s="260"/>
      <c r="J3" s="261"/>
      <c r="K3" s="131"/>
      <c r="L3" s="131"/>
      <c r="O3" s="1" t="s">
        <v>47</v>
      </c>
    </row>
    <row r="4" spans="1:15" s="7" customFormat="1" ht="21" customHeight="1">
      <c r="A4" s="254" t="s">
        <v>38</v>
      </c>
      <c r="B4" s="255"/>
      <c r="C4" s="256"/>
      <c r="D4" s="132">
        <v>5.1</v>
      </c>
      <c r="E4" s="132">
        <v>5.2</v>
      </c>
      <c r="F4" s="132">
        <v>5.3</v>
      </c>
      <c r="G4" s="133">
        <v>5.4</v>
      </c>
      <c r="H4" s="134"/>
      <c r="I4" s="102"/>
      <c r="J4" s="262" t="s">
        <v>44</v>
      </c>
      <c r="K4" s="135"/>
      <c r="L4" s="135"/>
      <c r="O4" s="1" t="s">
        <v>46</v>
      </c>
    </row>
    <row r="5" spans="1:24" s="21" customFormat="1" ht="126" customHeight="1">
      <c r="A5" s="136" t="s">
        <v>0</v>
      </c>
      <c r="B5" s="252" t="s">
        <v>1</v>
      </c>
      <c r="C5" s="253"/>
      <c r="D5" s="137" t="s">
        <v>19</v>
      </c>
      <c r="E5" s="138" t="s">
        <v>18</v>
      </c>
      <c r="F5" s="138" t="s">
        <v>17</v>
      </c>
      <c r="G5" s="137" t="s">
        <v>16</v>
      </c>
      <c r="H5" s="103" t="s">
        <v>27</v>
      </c>
      <c r="I5" s="104" t="s">
        <v>43</v>
      </c>
      <c r="J5" s="263"/>
      <c r="K5" s="139"/>
      <c r="L5" s="139"/>
      <c r="N5" s="8" t="s">
        <v>41</v>
      </c>
      <c r="O5" s="8"/>
      <c r="P5" s="9"/>
      <c r="Q5" s="9"/>
      <c r="R5" s="9"/>
      <c r="S5" s="9"/>
      <c r="T5" s="9"/>
      <c r="U5" s="9"/>
      <c r="V5" s="5"/>
      <c r="W5" s="5"/>
      <c r="X5" s="5"/>
    </row>
    <row r="6" spans="1:24" s="7" customFormat="1" ht="18" customHeight="1">
      <c r="A6" s="99">
        <f>IF('มฐ.1'!A6="","",'มฐ.1'!A6)</f>
        <v>1</v>
      </c>
      <c r="B6" s="185" t="s">
        <v>96</v>
      </c>
      <c r="C6" s="186" t="s">
        <v>97</v>
      </c>
      <c r="D6" s="132">
        <v>0</v>
      </c>
      <c r="E6" s="132">
        <v>0</v>
      </c>
      <c r="F6" s="132">
        <v>0</v>
      </c>
      <c r="G6" s="132"/>
      <c r="H6" s="99">
        <f aca="true" t="shared" si="0" ref="H6:H15">SUM(D6:G6)</f>
        <v>0</v>
      </c>
      <c r="I6" s="100">
        <f>IF(G6="",H6/3,H6/4)</f>
        <v>0</v>
      </c>
      <c r="J6" s="99" t="str">
        <f>IF(A6="","",IF(OR(D6=1,E6=1,F6=1,G6=1,I6&lt;1.2),"1",IF(I6&gt;=3.6,"5",IF(I6&gt;=2.8,"4",IF(I6&gt;=2,"3",IF(I6&gt;=1.2,"2"))))))</f>
        <v>1</v>
      </c>
      <c r="K6" s="135"/>
      <c r="L6" s="135"/>
      <c r="N6" s="10"/>
      <c r="O6" s="11" t="s">
        <v>28</v>
      </c>
      <c r="P6" s="3" t="s">
        <v>55</v>
      </c>
      <c r="Q6" s="3" t="s">
        <v>56</v>
      </c>
      <c r="R6" s="12" t="s">
        <v>57</v>
      </c>
      <c r="S6" s="12" t="s">
        <v>58</v>
      </c>
      <c r="T6" s="13" t="s">
        <v>59</v>
      </c>
      <c r="U6" s="14" t="s">
        <v>42</v>
      </c>
      <c r="V6" s="15" t="s">
        <v>30</v>
      </c>
      <c r="W6" s="15" t="s">
        <v>31</v>
      </c>
      <c r="X6" s="16" t="s">
        <v>28</v>
      </c>
    </row>
    <row r="7" spans="1:24" s="7" customFormat="1" ht="18" customHeight="1">
      <c r="A7" s="99">
        <f>IF('มฐ.1'!A7="","",'มฐ.1'!A7)</f>
        <v>2</v>
      </c>
      <c r="B7" s="181" t="s">
        <v>98</v>
      </c>
      <c r="C7" s="182" t="s">
        <v>99</v>
      </c>
      <c r="D7" s="132">
        <v>0</v>
      </c>
      <c r="E7" s="132">
        <v>0</v>
      </c>
      <c r="F7" s="132">
        <v>0</v>
      </c>
      <c r="G7" s="140"/>
      <c r="H7" s="99">
        <f t="shared" si="0"/>
        <v>0</v>
      </c>
      <c r="I7" s="100">
        <f aca="true" t="shared" si="1" ref="I7:I36">IF(G7="",H7/3,H7/4)</f>
        <v>0</v>
      </c>
      <c r="J7" s="99" t="str">
        <f aca="true" t="shared" si="2" ref="J7:J49">IF(A7="","",IF(OR(D7=1,E7=1,F7=1,G7=1,I7&lt;1.2),"1",IF(I7&gt;=3.6,"5",IF(I7&gt;=2.8,"4",IF(I7&gt;=2,"3",IF(I7&gt;=1.2,"2"))))))</f>
        <v>1</v>
      </c>
      <c r="K7" s="135"/>
      <c r="L7" s="135"/>
      <c r="N7" s="247">
        <v>5.1</v>
      </c>
      <c r="O7" s="17" t="s">
        <v>39</v>
      </c>
      <c r="P7" s="2">
        <f>COUNTIF($D$6:$D$48,1)</f>
        <v>0</v>
      </c>
      <c r="Q7" s="2">
        <f>COUNTIF($D$6:$D$48,2)</f>
        <v>0</v>
      </c>
      <c r="R7" s="2">
        <f>COUNTIF($D$6:$D$48,3)</f>
        <v>0</v>
      </c>
      <c r="S7" s="2">
        <f>COUNTIF($D$6:$D$48,4)</f>
        <v>0</v>
      </c>
      <c r="T7" s="2">
        <f>COUNTIF($D$6:$D$48,5)</f>
        <v>0</v>
      </c>
      <c r="U7" s="3">
        <f>SUM(R7:T7)</f>
        <v>0</v>
      </c>
      <c r="V7" s="243">
        <v>1</v>
      </c>
      <c r="W7" s="245">
        <f>IF(U8&gt;=80,1,IF(U8&gt;=70,0.8,IF(U8&gt;=60,0.6,IF(U8&gt;=50,0.4,IF(U8&lt;50,0.2)))))</f>
        <v>0.2</v>
      </c>
      <c r="X7" s="245" t="str">
        <f>IF(W7&gt;=0.9,"5",IF(W7&gt;=0.75,"4",IF(W7&gt;=0.6,"3",IF(W7&gt;=0.4,"2",IF(W7&lt;0.4,"1")))))</f>
        <v>1</v>
      </c>
    </row>
    <row r="8" spans="1:24" s="7" customFormat="1" ht="18" customHeight="1">
      <c r="A8" s="99">
        <f>IF('มฐ.1'!A8="","",'มฐ.1'!A8)</f>
        <v>3</v>
      </c>
      <c r="B8" s="181" t="s">
        <v>100</v>
      </c>
      <c r="C8" s="182" t="s">
        <v>101</v>
      </c>
      <c r="D8" s="132">
        <v>0</v>
      </c>
      <c r="E8" s="132">
        <v>0</v>
      </c>
      <c r="F8" s="132">
        <v>0</v>
      </c>
      <c r="G8" s="140"/>
      <c r="H8" s="99">
        <f t="shared" si="0"/>
        <v>0</v>
      </c>
      <c r="I8" s="100">
        <f t="shared" si="1"/>
        <v>0</v>
      </c>
      <c r="J8" s="99" t="str">
        <f t="shared" si="2"/>
        <v>1</v>
      </c>
      <c r="K8" s="135"/>
      <c r="L8" s="135"/>
      <c r="N8" s="248"/>
      <c r="O8" s="17" t="s">
        <v>40</v>
      </c>
      <c r="P8" s="4">
        <f aca="true" t="shared" si="3" ref="P8:U8">ROUND(P7*100/MAX($A$6:$A$48),2)</f>
        <v>0</v>
      </c>
      <c r="Q8" s="4">
        <f t="shared" si="3"/>
        <v>0</v>
      </c>
      <c r="R8" s="4">
        <f t="shared" si="3"/>
        <v>0</v>
      </c>
      <c r="S8" s="4">
        <f t="shared" si="3"/>
        <v>0</v>
      </c>
      <c r="T8" s="4">
        <f t="shared" si="3"/>
        <v>0</v>
      </c>
      <c r="U8" s="4">
        <f t="shared" si="3"/>
        <v>0</v>
      </c>
      <c r="V8" s="244"/>
      <c r="W8" s="246" t="str">
        <f>IF(W5&gt;=90,"5",IF(W5&gt;=75,"4",IF(W5&gt;=60,"3",IF(W5&gt;=50,"2",IF(W5&lt;50,"1")))))</f>
        <v>1</v>
      </c>
      <c r="X8" s="246" t="str">
        <f>IF(X5&gt;=90,"5",IF(X5&gt;=75,"4",IF(X5&gt;=60,"3",IF(X5&gt;=50,"2",IF(X5&lt;50,"1")))))</f>
        <v>1</v>
      </c>
    </row>
    <row r="9" spans="1:24" s="7" customFormat="1" ht="18" customHeight="1">
      <c r="A9" s="99">
        <f>IF('มฐ.1'!A9="","",'มฐ.1'!A9)</f>
        <v>4</v>
      </c>
      <c r="B9" s="181" t="s">
        <v>102</v>
      </c>
      <c r="C9" s="182" t="s">
        <v>103</v>
      </c>
      <c r="D9" s="132">
        <v>0</v>
      </c>
      <c r="E9" s="132">
        <v>0</v>
      </c>
      <c r="F9" s="132">
        <v>0</v>
      </c>
      <c r="G9" s="140"/>
      <c r="H9" s="99">
        <f t="shared" si="0"/>
        <v>0</v>
      </c>
      <c r="I9" s="100">
        <f t="shared" si="1"/>
        <v>0</v>
      </c>
      <c r="J9" s="99" t="str">
        <f t="shared" si="2"/>
        <v>1</v>
      </c>
      <c r="K9" s="135"/>
      <c r="L9" s="135"/>
      <c r="N9" s="247">
        <v>5.2</v>
      </c>
      <c r="O9" s="17" t="s">
        <v>39</v>
      </c>
      <c r="P9" s="3">
        <f>COUNTIF($E$6:$E$48,1)</f>
        <v>0</v>
      </c>
      <c r="Q9" s="3">
        <f>COUNTIF($E$6:$E$48,2)</f>
        <v>0</v>
      </c>
      <c r="R9" s="3">
        <f>COUNTIF($E$6:$E$48,3)</f>
        <v>0</v>
      </c>
      <c r="S9" s="3">
        <f>COUNTIF($E$6:$E$48,4)</f>
        <v>0</v>
      </c>
      <c r="T9" s="18">
        <f>COUNTIF($E$6:$E$48,5)</f>
        <v>0</v>
      </c>
      <c r="U9" s="3">
        <f>SUM(R9:T9)</f>
        <v>0</v>
      </c>
      <c r="V9" s="243">
        <v>1</v>
      </c>
      <c r="W9" s="245">
        <f>IF(U10&gt;=80,1,IF(U10&gt;=70,0.8,IF(U10&gt;=60,0.6,IF(U10&gt;=50,0.4,IF(U10&lt;50,0.2)))))</f>
        <v>0.2</v>
      </c>
      <c r="X9" s="245" t="str">
        <f>IF(W9&gt;=0.9,"5",IF(W9&gt;=0.75,"4",IF(W9&gt;=0.6,"3",IF(W9&gt;=0.4,"2",IF(W9&lt;0.4,"1")))))</f>
        <v>1</v>
      </c>
    </row>
    <row r="10" spans="1:24" s="7" customFormat="1" ht="18" customHeight="1">
      <c r="A10" s="99">
        <f>IF('มฐ.1'!A10="","",'มฐ.1'!A10)</f>
        <v>5</v>
      </c>
      <c r="B10" s="183" t="s">
        <v>104</v>
      </c>
      <c r="C10" s="184" t="s">
        <v>105</v>
      </c>
      <c r="D10" s="132">
        <v>0</v>
      </c>
      <c r="E10" s="132">
        <v>0</v>
      </c>
      <c r="F10" s="132">
        <v>0</v>
      </c>
      <c r="G10" s="140"/>
      <c r="H10" s="99">
        <f t="shared" si="0"/>
        <v>0</v>
      </c>
      <c r="I10" s="100">
        <f t="shared" si="1"/>
        <v>0</v>
      </c>
      <c r="J10" s="99" t="str">
        <f t="shared" si="2"/>
        <v>1</v>
      </c>
      <c r="K10" s="135"/>
      <c r="L10" s="135"/>
      <c r="N10" s="248"/>
      <c r="O10" s="17" t="s">
        <v>40</v>
      </c>
      <c r="P10" s="4">
        <f aca="true" t="shared" si="4" ref="P10:U10">ROUND(P9*100/MAX($A$6:$A$48),2)</f>
        <v>0</v>
      </c>
      <c r="Q10" s="4">
        <f t="shared" si="4"/>
        <v>0</v>
      </c>
      <c r="R10" s="4">
        <f t="shared" si="4"/>
        <v>0</v>
      </c>
      <c r="S10" s="4">
        <f t="shared" si="4"/>
        <v>0</v>
      </c>
      <c r="T10" s="19">
        <f t="shared" si="4"/>
        <v>0</v>
      </c>
      <c r="U10" s="4">
        <f t="shared" si="4"/>
        <v>0</v>
      </c>
      <c r="V10" s="244"/>
      <c r="W10" s="246" t="str">
        <f>IF(W7&gt;=90,"5",IF(W7&gt;=75,"4",IF(W7&gt;=60,"3",IF(W7&gt;=50,"2",IF(W7&lt;50,"1")))))</f>
        <v>1</v>
      </c>
      <c r="X10" s="246" t="str">
        <f>IF(X7&gt;=90,"5",IF(X7&gt;=75,"4",IF(X7&gt;=60,"3",IF(X7&gt;=50,"2",IF(X7&lt;50,"1")))))</f>
        <v>5</v>
      </c>
    </row>
    <row r="11" spans="1:24" s="7" customFormat="1" ht="18" customHeight="1">
      <c r="A11" s="99">
        <f>IF('มฐ.1'!A11="","",'มฐ.1'!A11)</f>
        <v>6</v>
      </c>
      <c r="B11" s="185" t="s">
        <v>106</v>
      </c>
      <c r="C11" s="186" t="s">
        <v>107</v>
      </c>
      <c r="D11" s="132">
        <v>0</v>
      </c>
      <c r="E11" s="132">
        <v>0</v>
      </c>
      <c r="F11" s="132">
        <v>0</v>
      </c>
      <c r="G11" s="140"/>
      <c r="H11" s="99">
        <f t="shared" si="0"/>
        <v>0</v>
      </c>
      <c r="I11" s="100">
        <f t="shared" si="1"/>
        <v>0</v>
      </c>
      <c r="J11" s="99" t="str">
        <f t="shared" si="2"/>
        <v>1</v>
      </c>
      <c r="K11" s="135"/>
      <c r="L11" s="135"/>
      <c r="N11" s="247">
        <v>5.3</v>
      </c>
      <c r="O11" s="17" t="s">
        <v>39</v>
      </c>
      <c r="P11" s="3">
        <f>COUNTIF($F$6:$F$48,1)</f>
        <v>0</v>
      </c>
      <c r="Q11" s="3">
        <f>COUNTIF($F$6:$F$48,2)</f>
        <v>0</v>
      </c>
      <c r="R11" s="3">
        <f>COUNTIF($F$6:$F$48,3)</f>
        <v>0</v>
      </c>
      <c r="S11" s="3">
        <f>COUNTIF($F$6:$F$48,4)</f>
        <v>0</v>
      </c>
      <c r="T11" s="18">
        <f>COUNTIF($F$6:$F$48,5)</f>
        <v>0</v>
      </c>
      <c r="U11" s="3">
        <f>SUM(R11:T11)</f>
        <v>0</v>
      </c>
      <c r="V11" s="243">
        <v>2</v>
      </c>
      <c r="W11" s="245">
        <f>IF(U12&gt;=80,2,IF(U12&gt;=70,1.6,IF(U12&gt;=60,1.2,IF(U12&gt;=50,0.8,IF(U12&lt;50,0.4)))))</f>
        <v>0.4</v>
      </c>
      <c r="X11" s="245" t="str">
        <f>IF(W11&gt;=2,"5",IF(W11&gt;=1.6,"4",IF(W11&gt;=1.2,"3",IF(W11&gt;=0.8,"2",IF(W11&lt;0.8,"1")))))</f>
        <v>1</v>
      </c>
    </row>
    <row r="12" spans="1:24" s="7" customFormat="1" ht="18" customHeight="1">
      <c r="A12" s="99">
        <f>IF('มฐ.1'!A12="","",'มฐ.1'!A12)</f>
        <v>7</v>
      </c>
      <c r="B12" s="181" t="s">
        <v>108</v>
      </c>
      <c r="C12" s="182" t="s">
        <v>109</v>
      </c>
      <c r="D12" s="132">
        <v>0</v>
      </c>
      <c r="E12" s="132">
        <v>0</v>
      </c>
      <c r="F12" s="132">
        <v>0</v>
      </c>
      <c r="G12" s="140"/>
      <c r="H12" s="99">
        <f t="shared" si="0"/>
        <v>0</v>
      </c>
      <c r="I12" s="100">
        <f t="shared" si="1"/>
        <v>0</v>
      </c>
      <c r="J12" s="99" t="str">
        <f t="shared" si="2"/>
        <v>1</v>
      </c>
      <c r="K12" s="135"/>
      <c r="L12" s="135"/>
      <c r="N12" s="248"/>
      <c r="O12" s="17" t="s">
        <v>40</v>
      </c>
      <c r="P12" s="4">
        <f aca="true" t="shared" si="5" ref="P12:U12">ROUND(P11*100/MAX($A$6:$A$48),2)</f>
        <v>0</v>
      </c>
      <c r="Q12" s="4">
        <f t="shared" si="5"/>
        <v>0</v>
      </c>
      <c r="R12" s="4">
        <f t="shared" si="5"/>
        <v>0</v>
      </c>
      <c r="S12" s="4">
        <f t="shared" si="5"/>
        <v>0</v>
      </c>
      <c r="T12" s="19">
        <f t="shared" si="5"/>
        <v>0</v>
      </c>
      <c r="U12" s="4">
        <f t="shared" si="5"/>
        <v>0</v>
      </c>
      <c r="V12" s="244"/>
      <c r="W12" s="246"/>
      <c r="X12" s="246" t="str">
        <f>IF(X9&gt;=90,"5",IF(X9&gt;=75,"4",IF(X9&gt;=60,"3",IF(X9&gt;=50,"2",IF(X9&lt;50,"1")))))</f>
        <v>5</v>
      </c>
    </row>
    <row r="13" spans="1:24" s="7" customFormat="1" ht="18" customHeight="1">
      <c r="A13" s="99">
        <f>IF('มฐ.1'!A13="","",'มฐ.1'!A13)</f>
        <v>8</v>
      </c>
      <c r="B13" s="181" t="s">
        <v>110</v>
      </c>
      <c r="C13" s="182" t="s">
        <v>111</v>
      </c>
      <c r="D13" s="132">
        <v>0</v>
      </c>
      <c r="E13" s="132">
        <v>0</v>
      </c>
      <c r="F13" s="132">
        <v>0</v>
      </c>
      <c r="G13" s="140"/>
      <c r="H13" s="99">
        <f t="shared" si="0"/>
        <v>0</v>
      </c>
      <c r="I13" s="100">
        <f t="shared" si="1"/>
        <v>0</v>
      </c>
      <c r="J13" s="99" t="str">
        <f t="shared" si="2"/>
        <v>1</v>
      </c>
      <c r="K13" s="135"/>
      <c r="L13" s="135"/>
      <c r="N13" s="247">
        <v>5.4</v>
      </c>
      <c r="O13" s="17" t="s">
        <v>39</v>
      </c>
      <c r="P13" s="3">
        <f>COUNTIF($G$6:$G$48,1)</f>
        <v>0</v>
      </c>
      <c r="Q13" s="3">
        <f>COUNTIF($G$6:$G$48,2)</f>
        <v>0</v>
      </c>
      <c r="R13" s="3">
        <f>COUNTIF($G$6:$G$48,3)</f>
        <v>0</v>
      </c>
      <c r="S13" s="3">
        <f>COUNTIF($G$6:$G$48,4)</f>
        <v>0</v>
      </c>
      <c r="T13" s="18">
        <f>COUNTIF($G$6:$G$48,5)</f>
        <v>0</v>
      </c>
      <c r="U13" s="3">
        <f>SUM(R13:T13)</f>
        <v>0</v>
      </c>
      <c r="V13" s="243">
        <f>IF(G6="",0,1)</f>
        <v>0</v>
      </c>
      <c r="W13" s="245">
        <f>IF(V13=0,"",IF(U14&gt;=80,1,IF(U14&gt;=70,0.8,IF(U14&gt;=60,0.6,IF(U14&gt;=50,0.4,IF(U14&lt;50,0.2))))))</f>
      </c>
      <c r="X13" s="245">
        <f>IF(V13=0,"",IF(W13&gt;=0.9,"5",IF(W13&gt;=0.75,"4",IF(W13&gt;=0.6,"3",IF(W13&gt;=0.4,"2",IF(W13&lt;0.4,"1",))))))</f>
      </c>
    </row>
    <row r="14" spans="1:24" s="7" customFormat="1" ht="18" customHeight="1">
      <c r="A14" s="99">
        <f>IF('มฐ.1'!A14="","",'มฐ.1'!A14)</f>
        <v>9</v>
      </c>
      <c r="B14" s="183" t="s">
        <v>112</v>
      </c>
      <c r="C14" s="184" t="s">
        <v>113</v>
      </c>
      <c r="D14" s="132">
        <v>0</v>
      </c>
      <c r="E14" s="132">
        <v>0</v>
      </c>
      <c r="F14" s="132">
        <v>0</v>
      </c>
      <c r="G14" s="140"/>
      <c r="H14" s="99">
        <f t="shared" si="0"/>
        <v>0</v>
      </c>
      <c r="I14" s="100">
        <f t="shared" si="1"/>
        <v>0</v>
      </c>
      <c r="J14" s="99" t="str">
        <f t="shared" si="2"/>
        <v>1</v>
      </c>
      <c r="K14" s="135"/>
      <c r="L14" s="135"/>
      <c r="N14" s="248"/>
      <c r="O14" s="17" t="s">
        <v>40</v>
      </c>
      <c r="P14" s="4">
        <f aca="true" t="shared" si="6" ref="P14:U14">ROUND(P13*100/MAX($A$6:$A$48),2)</f>
        <v>0</v>
      </c>
      <c r="Q14" s="4">
        <f t="shared" si="6"/>
        <v>0</v>
      </c>
      <c r="R14" s="4">
        <f t="shared" si="6"/>
        <v>0</v>
      </c>
      <c r="S14" s="4">
        <f t="shared" si="6"/>
        <v>0</v>
      </c>
      <c r="T14" s="19">
        <f t="shared" si="6"/>
        <v>0</v>
      </c>
      <c r="U14" s="4">
        <f t="shared" si="6"/>
        <v>0</v>
      </c>
      <c r="V14" s="244"/>
      <c r="W14" s="246" t="str">
        <f>IF(W11&gt;=90,"5",IF(W11&gt;=75,"4",IF(W11&gt;=60,"3",IF(W11&gt;=50,"2",IF(W11&lt;50,"1")))))</f>
        <v>1</v>
      </c>
      <c r="X14" s="246" t="str">
        <f>IF(X11&gt;=90,"5",IF(X11&gt;=75,"4",IF(X11&gt;=60,"3",IF(X11&gt;=50,"2",IF(X11&lt;50,"1")))))</f>
        <v>5</v>
      </c>
    </row>
    <row r="15" spans="1:24" s="7" customFormat="1" ht="18" customHeight="1">
      <c r="A15" s="99">
        <f>IF('มฐ.1'!A15="","",'มฐ.1'!A15)</f>
        <v>10</v>
      </c>
      <c r="B15" s="185" t="s">
        <v>114</v>
      </c>
      <c r="C15" s="186" t="s">
        <v>115</v>
      </c>
      <c r="D15" s="132">
        <v>0</v>
      </c>
      <c r="E15" s="132">
        <v>0</v>
      </c>
      <c r="F15" s="132">
        <v>0</v>
      </c>
      <c r="G15" s="140"/>
      <c r="H15" s="99">
        <f t="shared" si="0"/>
        <v>0</v>
      </c>
      <c r="I15" s="100">
        <f t="shared" si="1"/>
        <v>0</v>
      </c>
      <c r="J15" s="99" t="str">
        <f t="shared" si="2"/>
        <v>1</v>
      </c>
      <c r="K15" s="135"/>
      <c r="L15" s="135"/>
      <c r="N15" s="22" t="s">
        <v>49</v>
      </c>
      <c r="O15" s="17" t="s">
        <v>39</v>
      </c>
      <c r="P15" s="3">
        <f>COUNTIF($J$6:$J$48,1)</f>
        <v>43</v>
      </c>
      <c r="Q15" s="3">
        <f>COUNTIF($J$6:$J$48,2)</f>
        <v>0</v>
      </c>
      <c r="R15" s="3">
        <f>COUNTIF($J$6:$J$48,3)</f>
        <v>0</v>
      </c>
      <c r="S15" s="3">
        <f>COUNTIF($J$6:$J$48,4)</f>
        <v>0</v>
      </c>
      <c r="T15" s="3">
        <f>COUNTIF($J$6:$J$48,5)</f>
        <v>0</v>
      </c>
      <c r="U15" s="3">
        <f>SUM(R15:T15)</f>
        <v>0</v>
      </c>
      <c r="V15" s="243">
        <f>SUM(V7:V14)</f>
        <v>4</v>
      </c>
      <c r="W15" s="245">
        <f>SUM(W7:W14)</f>
        <v>0.8</v>
      </c>
      <c r="X15" s="250" t="str">
        <f>IF(W15&gt;=3.6,"5",IF(W15&gt;=2.8,"4",IF(W15&gt;=2,"3",IF(W15&gt;=1.2,"2",IF(W15&lt;1.2,"1")))))</f>
        <v>1</v>
      </c>
    </row>
    <row r="16" spans="1:24" s="7" customFormat="1" ht="18" customHeight="1">
      <c r="A16" s="99">
        <f>IF('มฐ.1'!A16="","",'มฐ.1'!A16)</f>
        <v>11</v>
      </c>
      <c r="B16" s="181" t="s">
        <v>116</v>
      </c>
      <c r="C16" s="182" t="s">
        <v>117</v>
      </c>
      <c r="D16" s="132">
        <v>0</v>
      </c>
      <c r="E16" s="132">
        <v>0</v>
      </c>
      <c r="F16" s="132">
        <v>0</v>
      </c>
      <c r="G16" s="140"/>
      <c r="H16" s="99">
        <f aca="true" t="shared" si="7" ref="H16:H25">SUM(D16:G16)</f>
        <v>0</v>
      </c>
      <c r="I16" s="100">
        <f t="shared" si="1"/>
        <v>0</v>
      </c>
      <c r="J16" s="99" t="str">
        <f t="shared" si="2"/>
        <v>1</v>
      </c>
      <c r="K16" s="135"/>
      <c r="L16" s="135"/>
      <c r="N16" s="23" t="s">
        <v>48</v>
      </c>
      <c r="O16" s="17" t="s">
        <v>40</v>
      </c>
      <c r="P16" s="4">
        <f aca="true" t="shared" si="8" ref="P16:U16">ROUND(P15*100/MAX($A$6:$A$48),2)</f>
        <v>100</v>
      </c>
      <c r="Q16" s="4">
        <f t="shared" si="8"/>
        <v>0</v>
      </c>
      <c r="R16" s="4">
        <f t="shared" si="8"/>
        <v>0</v>
      </c>
      <c r="S16" s="4">
        <f t="shared" si="8"/>
        <v>0</v>
      </c>
      <c r="T16" s="4">
        <f t="shared" si="8"/>
        <v>0</v>
      </c>
      <c r="U16" s="4">
        <f t="shared" si="8"/>
        <v>0</v>
      </c>
      <c r="V16" s="244"/>
      <c r="W16" s="249"/>
      <c r="X16" s="251" t="e">
        <f>IF(#REF!&gt;=90,"5",IF(#REF!&gt;=75,"4",IF(#REF!&gt;=60,"3",IF(#REF!&gt;=50,"2",IF(#REF!&lt;50,"1")))))</f>
        <v>#REF!</v>
      </c>
    </row>
    <row r="17" spans="1:12" s="7" customFormat="1" ht="18" customHeight="1">
      <c r="A17" s="99">
        <f>IF('มฐ.1'!A17="","",'มฐ.1'!A17)</f>
        <v>12</v>
      </c>
      <c r="B17" s="181" t="s">
        <v>118</v>
      </c>
      <c r="C17" s="182" t="s">
        <v>119</v>
      </c>
      <c r="D17" s="132">
        <v>0</v>
      </c>
      <c r="E17" s="132">
        <v>0</v>
      </c>
      <c r="F17" s="132">
        <v>0</v>
      </c>
      <c r="G17" s="140"/>
      <c r="H17" s="99">
        <f t="shared" si="7"/>
        <v>0</v>
      </c>
      <c r="I17" s="100">
        <f t="shared" si="1"/>
        <v>0</v>
      </c>
      <c r="J17" s="99" t="str">
        <f t="shared" si="2"/>
        <v>1</v>
      </c>
      <c r="K17" s="135"/>
      <c r="L17" s="135"/>
    </row>
    <row r="18" spans="1:12" s="7" customFormat="1" ht="18" customHeight="1">
      <c r="A18" s="99">
        <f>IF('มฐ.1'!A18="","",'มฐ.1'!A18)</f>
        <v>13</v>
      </c>
      <c r="B18" s="181" t="s">
        <v>120</v>
      </c>
      <c r="C18" s="182" t="s">
        <v>121</v>
      </c>
      <c r="D18" s="132">
        <v>0</v>
      </c>
      <c r="E18" s="132">
        <v>0</v>
      </c>
      <c r="F18" s="132">
        <v>0</v>
      </c>
      <c r="G18" s="140"/>
      <c r="H18" s="99">
        <f t="shared" si="7"/>
        <v>0</v>
      </c>
      <c r="I18" s="100">
        <f t="shared" si="1"/>
        <v>0</v>
      </c>
      <c r="J18" s="99" t="str">
        <f t="shared" si="2"/>
        <v>1</v>
      </c>
      <c r="K18" s="135"/>
      <c r="L18" s="135"/>
    </row>
    <row r="19" spans="1:12" s="7" customFormat="1" ht="18" customHeight="1">
      <c r="A19" s="99">
        <f>IF('มฐ.1'!A19="","",'มฐ.1'!A19)</f>
        <v>14</v>
      </c>
      <c r="B19" s="183" t="s">
        <v>122</v>
      </c>
      <c r="C19" s="184" t="s">
        <v>123</v>
      </c>
      <c r="D19" s="132">
        <v>0</v>
      </c>
      <c r="E19" s="132">
        <v>0</v>
      </c>
      <c r="F19" s="132">
        <v>0</v>
      </c>
      <c r="G19" s="140"/>
      <c r="H19" s="99">
        <f t="shared" si="7"/>
        <v>0</v>
      </c>
      <c r="I19" s="100">
        <f t="shared" si="1"/>
        <v>0</v>
      </c>
      <c r="J19" s="99" t="str">
        <f t="shared" si="2"/>
        <v>1</v>
      </c>
      <c r="K19" s="135"/>
      <c r="L19" s="135"/>
    </row>
    <row r="20" spans="1:12" s="7" customFormat="1" ht="18" customHeight="1">
      <c r="A20" s="99">
        <f>IF('มฐ.1'!A20="","",'มฐ.1'!A20)</f>
        <v>15</v>
      </c>
      <c r="B20" s="185" t="s">
        <v>124</v>
      </c>
      <c r="C20" s="186" t="s">
        <v>125</v>
      </c>
      <c r="D20" s="132">
        <v>0</v>
      </c>
      <c r="E20" s="132">
        <v>0</v>
      </c>
      <c r="F20" s="132">
        <v>0</v>
      </c>
      <c r="G20" s="140"/>
      <c r="H20" s="99">
        <f t="shared" si="7"/>
        <v>0</v>
      </c>
      <c r="I20" s="100">
        <f t="shared" si="1"/>
        <v>0</v>
      </c>
      <c r="J20" s="99" t="str">
        <f t="shared" si="2"/>
        <v>1</v>
      </c>
      <c r="K20" s="135"/>
      <c r="L20" s="135"/>
    </row>
    <row r="21" spans="1:12" s="7" customFormat="1" ht="18" customHeight="1">
      <c r="A21" s="99">
        <f>IF('มฐ.1'!A21="","",'มฐ.1'!A21)</f>
        <v>16</v>
      </c>
      <c r="B21" s="181" t="s">
        <v>126</v>
      </c>
      <c r="C21" s="182" t="s">
        <v>127</v>
      </c>
      <c r="D21" s="132">
        <v>0</v>
      </c>
      <c r="E21" s="132">
        <v>0</v>
      </c>
      <c r="F21" s="132">
        <v>0</v>
      </c>
      <c r="G21" s="140"/>
      <c r="H21" s="99">
        <f t="shared" si="7"/>
        <v>0</v>
      </c>
      <c r="I21" s="100">
        <f t="shared" si="1"/>
        <v>0</v>
      </c>
      <c r="J21" s="99" t="str">
        <f t="shared" si="2"/>
        <v>1</v>
      </c>
      <c r="K21" s="135"/>
      <c r="L21" s="135"/>
    </row>
    <row r="22" spans="1:12" s="7" customFormat="1" ht="18" customHeight="1">
      <c r="A22" s="99">
        <f>IF('มฐ.1'!A22="","",'มฐ.1'!A22)</f>
        <v>17</v>
      </c>
      <c r="B22" s="181" t="s">
        <v>128</v>
      </c>
      <c r="C22" s="182" t="s">
        <v>129</v>
      </c>
      <c r="D22" s="132">
        <v>0</v>
      </c>
      <c r="E22" s="132">
        <v>0</v>
      </c>
      <c r="F22" s="132">
        <v>0</v>
      </c>
      <c r="G22" s="140"/>
      <c r="H22" s="99">
        <f t="shared" si="7"/>
        <v>0</v>
      </c>
      <c r="I22" s="100">
        <f t="shared" si="1"/>
        <v>0</v>
      </c>
      <c r="J22" s="99" t="str">
        <f t="shared" si="2"/>
        <v>1</v>
      </c>
      <c r="K22" s="135"/>
      <c r="L22" s="135"/>
    </row>
    <row r="23" spans="1:12" s="7" customFormat="1" ht="18" customHeight="1">
      <c r="A23" s="99">
        <f>IF('มฐ.1'!A23="","",'มฐ.1'!A23)</f>
        <v>18</v>
      </c>
      <c r="B23" s="181" t="s">
        <v>130</v>
      </c>
      <c r="C23" s="182" t="s">
        <v>131</v>
      </c>
      <c r="D23" s="132">
        <v>0</v>
      </c>
      <c r="E23" s="132">
        <v>0</v>
      </c>
      <c r="F23" s="132">
        <v>0</v>
      </c>
      <c r="G23" s="140"/>
      <c r="H23" s="99">
        <f t="shared" si="7"/>
        <v>0</v>
      </c>
      <c r="I23" s="100">
        <f t="shared" si="1"/>
        <v>0</v>
      </c>
      <c r="J23" s="99" t="str">
        <f t="shared" si="2"/>
        <v>1</v>
      </c>
      <c r="K23" s="135"/>
      <c r="L23" s="135"/>
    </row>
    <row r="24" spans="1:12" s="7" customFormat="1" ht="18" customHeight="1">
      <c r="A24" s="99">
        <f>IF('มฐ.1'!A24="","",'มฐ.1'!A24)</f>
        <v>19</v>
      </c>
      <c r="B24" s="183" t="s">
        <v>132</v>
      </c>
      <c r="C24" s="184" t="s">
        <v>133</v>
      </c>
      <c r="D24" s="132">
        <v>0</v>
      </c>
      <c r="E24" s="132">
        <v>0</v>
      </c>
      <c r="F24" s="132">
        <v>0</v>
      </c>
      <c r="G24" s="140"/>
      <c r="H24" s="99">
        <f t="shared" si="7"/>
        <v>0</v>
      </c>
      <c r="I24" s="100">
        <f t="shared" si="1"/>
        <v>0</v>
      </c>
      <c r="J24" s="99" t="str">
        <f t="shared" si="2"/>
        <v>1</v>
      </c>
      <c r="K24" s="135"/>
      <c r="L24" s="135"/>
    </row>
    <row r="25" spans="1:12" s="7" customFormat="1" ht="18" customHeight="1">
      <c r="A25" s="99">
        <f>IF('มฐ.1'!A25="","",'มฐ.1'!A25)</f>
        <v>20</v>
      </c>
      <c r="B25" s="185" t="s">
        <v>134</v>
      </c>
      <c r="C25" s="186" t="s">
        <v>135</v>
      </c>
      <c r="D25" s="132">
        <v>0</v>
      </c>
      <c r="E25" s="132">
        <v>0</v>
      </c>
      <c r="F25" s="132">
        <v>0</v>
      </c>
      <c r="G25" s="140"/>
      <c r="H25" s="99">
        <f t="shared" si="7"/>
        <v>0</v>
      </c>
      <c r="I25" s="100">
        <f t="shared" si="1"/>
        <v>0</v>
      </c>
      <c r="J25" s="99" t="str">
        <f t="shared" si="2"/>
        <v>1</v>
      </c>
      <c r="K25" s="135"/>
      <c r="L25" s="135"/>
    </row>
    <row r="26" spans="1:12" s="7" customFormat="1" ht="18" customHeight="1">
      <c r="A26" s="99">
        <f>IF('มฐ.1'!A26="","",'มฐ.1'!A26)</f>
        <v>21</v>
      </c>
      <c r="B26" s="181" t="s">
        <v>136</v>
      </c>
      <c r="C26" s="182" t="s">
        <v>137</v>
      </c>
      <c r="D26" s="132">
        <v>0</v>
      </c>
      <c r="E26" s="132">
        <v>0</v>
      </c>
      <c r="F26" s="132">
        <v>0</v>
      </c>
      <c r="G26" s="140"/>
      <c r="H26" s="99">
        <f aca="true" t="shared" si="9" ref="H26:H35">SUM(D26:G26)</f>
        <v>0</v>
      </c>
      <c r="I26" s="100">
        <f aca="true" t="shared" si="10" ref="I26:I35">IF(G26="",H26/3,H26/4)</f>
        <v>0</v>
      </c>
      <c r="J26" s="99" t="str">
        <f t="shared" si="2"/>
        <v>1</v>
      </c>
      <c r="K26" s="135"/>
      <c r="L26" s="135"/>
    </row>
    <row r="27" spans="1:12" s="7" customFormat="1" ht="18" customHeight="1">
      <c r="A27" s="99">
        <f>IF('มฐ.1'!A27="","",'มฐ.1'!A27)</f>
        <v>22</v>
      </c>
      <c r="B27" s="181" t="s">
        <v>138</v>
      </c>
      <c r="C27" s="182" t="s">
        <v>139</v>
      </c>
      <c r="D27" s="132">
        <v>0</v>
      </c>
      <c r="E27" s="132">
        <v>0</v>
      </c>
      <c r="F27" s="132">
        <v>0</v>
      </c>
      <c r="G27" s="140"/>
      <c r="H27" s="99">
        <f t="shared" si="9"/>
        <v>0</v>
      </c>
      <c r="I27" s="100">
        <f t="shared" si="10"/>
        <v>0</v>
      </c>
      <c r="J27" s="99" t="str">
        <f t="shared" si="2"/>
        <v>1</v>
      </c>
      <c r="K27" s="135"/>
      <c r="L27" s="135"/>
    </row>
    <row r="28" spans="1:12" s="7" customFormat="1" ht="18" customHeight="1">
      <c r="A28" s="99">
        <f>IF('มฐ.1'!A28="","",'มฐ.1'!A28)</f>
        <v>23</v>
      </c>
      <c r="B28" s="181" t="s">
        <v>140</v>
      </c>
      <c r="C28" s="182" t="s">
        <v>141</v>
      </c>
      <c r="D28" s="132">
        <v>0</v>
      </c>
      <c r="E28" s="132">
        <v>0</v>
      </c>
      <c r="F28" s="132">
        <v>0</v>
      </c>
      <c r="G28" s="140"/>
      <c r="H28" s="99">
        <f t="shared" si="9"/>
        <v>0</v>
      </c>
      <c r="I28" s="100">
        <f t="shared" si="10"/>
        <v>0</v>
      </c>
      <c r="J28" s="99" t="str">
        <f t="shared" si="2"/>
        <v>1</v>
      </c>
      <c r="K28" s="135"/>
      <c r="L28" s="135"/>
    </row>
    <row r="29" spans="1:12" s="7" customFormat="1" ht="18" customHeight="1">
      <c r="A29" s="99">
        <f>IF('มฐ.1'!A29="","",'มฐ.1'!A29)</f>
        <v>24</v>
      </c>
      <c r="B29" s="183" t="s">
        <v>142</v>
      </c>
      <c r="C29" s="184" t="s">
        <v>143</v>
      </c>
      <c r="D29" s="132">
        <v>0</v>
      </c>
      <c r="E29" s="132">
        <v>0</v>
      </c>
      <c r="F29" s="132">
        <v>0</v>
      </c>
      <c r="G29" s="140"/>
      <c r="H29" s="99">
        <f t="shared" si="9"/>
        <v>0</v>
      </c>
      <c r="I29" s="100">
        <f t="shared" si="10"/>
        <v>0</v>
      </c>
      <c r="J29" s="99" t="str">
        <f t="shared" si="2"/>
        <v>1</v>
      </c>
      <c r="K29" s="135"/>
      <c r="L29" s="135"/>
    </row>
    <row r="30" spans="1:12" s="7" customFormat="1" ht="18" customHeight="1">
      <c r="A30" s="99">
        <f>IF('มฐ.1'!A30="","",'มฐ.1'!A30)</f>
        <v>25</v>
      </c>
      <c r="B30" s="185" t="s">
        <v>144</v>
      </c>
      <c r="C30" s="186" t="s">
        <v>145</v>
      </c>
      <c r="D30" s="132">
        <v>0</v>
      </c>
      <c r="E30" s="132">
        <v>0</v>
      </c>
      <c r="F30" s="132">
        <v>0</v>
      </c>
      <c r="G30" s="140"/>
      <c r="H30" s="99">
        <f t="shared" si="9"/>
        <v>0</v>
      </c>
      <c r="I30" s="100">
        <f t="shared" si="10"/>
        <v>0</v>
      </c>
      <c r="J30" s="99" t="str">
        <f t="shared" si="2"/>
        <v>1</v>
      </c>
      <c r="K30" s="135"/>
      <c r="L30" s="135"/>
    </row>
    <row r="31" spans="1:12" s="7" customFormat="1" ht="18" customHeight="1">
      <c r="A31" s="99">
        <f>IF('มฐ.1'!A31="","",'มฐ.1'!A31)</f>
        <v>26</v>
      </c>
      <c r="B31" s="181" t="s">
        <v>146</v>
      </c>
      <c r="C31" s="182" t="s">
        <v>147</v>
      </c>
      <c r="D31" s="132">
        <v>0</v>
      </c>
      <c r="E31" s="132">
        <v>0</v>
      </c>
      <c r="F31" s="132">
        <v>0</v>
      </c>
      <c r="G31" s="140"/>
      <c r="H31" s="99">
        <f t="shared" si="9"/>
        <v>0</v>
      </c>
      <c r="I31" s="100">
        <f t="shared" si="10"/>
        <v>0</v>
      </c>
      <c r="J31" s="99" t="str">
        <f t="shared" si="2"/>
        <v>1</v>
      </c>
      <c r="K31" s="135"/>
      <c r="L31" s="135"/>
    </row>
    <row r="32" spans="1:12" s="7" customFormat="1" ht="18" customHeight="1">
      <c r="A32" s="99">
        <f>IF('มฐ.1'!A32="","",'มฐ.1'!A32)</f>
        <v>27</v>
      </c>
      <c r="B32" s="181" t="s">
        <v>148</v>
      </c>
      <c r="C32" s="182" t="s">
        <v>149</v>
      </c>
      <c r="D32" s="132">
        <v>0</v>
      </c>
      <c r="E32" s="132">
        <v>0</v>
      </c>
      <c r="F32" s="132">
        <v>0</v>
      </c>
      <c r="G32" s="140"/>
      <c r="H32" s="99">
        <f t="shared" si="9"/>
        <v>0</v>
      </c>
      <c r="I32" s="100">
        <f t="shared" si="10"/>
        <v>0</v>
      </c>
      <c r="J32" s="99" t="str">
        <f t="shared" si="2"/>
        <v>1</v>
      </c>
      <c r="K32" s="135"/>
      <c r="L32" s="135"/>
    </row>
    <row r="33" spans="1:12" s="7" customFormat="1" ht="18" customHeight="1">
      <c r="A33" s="99">
        <f>IF('มฐ.1'!A33="","",'มฐ.1'!A33)</f>
        <v>28</v>
      </c>
      <c r="B33" s="181" t="s">
        <v>150</v>
      </c>
      <c r="C33" s="182" t="s">
        <v>151</v>
      </c>
      <c r="D33" s="132">
        <v>0</v>
      </c>
      <c r="E33" s="132">
        <v>0</v>
      </c>
      <c r="F33" s="132">
        <v>0</v>
      </c>
      <c r="G33" s="140"/>
      <c r="H33" s="99">
        <f t="shared" si="9"/>
        <v>0</v>
      </c>
      <c r="I33" s="100">
        <f t="shared" si="10"/>
        <v>0</v>
      </c>
      <c r="J33" s="99" t="str">
        <f t="shared" si="2"/>
        <v>1</v>
      </c>
      <c r="K33" s="135"/>
      <c r="L33" s="135"/>
    </row>
    <row r="34" spans="1:12" s="7" customFormat="1" ht="18" customHeight="1">
      <c r="A34" s="99">
        <f>IF('มฐ.1'!A34="","",'มฐ.1'!A34)</f>
        <v>29</v>
      </c>
      <c r="B34" s="183" t="s">
        <v>152</v>
      </c>
      <c r="C34" s="184" t="s">
        <v>153</v>
      </c>
      <c r="D34" s="132">
        <v>0</v>
      </c>
      <c r="E34" s="132">
        <v>0</v>
      </c>
      <c r="F34" s="132">
        <v>0</v>
      </c>
      <c r="G34" s="140"/>
      <c r="H34" s="99">
        <f t="shared" si="9"/>
        <v>0</v>
      </c>
      <c r="I34" s="100">
        <f t="shared" si="10"/>
        <v>0</v>
      </c>
      <c r="J34" s="99" t="str">
        <f t="shared" si="2"/>
        <v>1</v>
      </c>
      <c r="K34" s="135"/>
      <c r="L34" s="135"/>
    </row>
    <row r="35" spans="1:12" s="7" customFormat="1" ht="18" customHeight="1">
      <c r="A35" s="99">
        <f>IF('มฐ.1'!A35="","",'มฐ.1'!A35)</f>
        <v>30</v>
      </c>
      <c r="B35" s="187" t="s">
        <v>154</v>
      </c>
      <c r="C35" s="188" t="s">
        <v>155</v>
      </c>
      <c r="D35" s="132">
        <v>0</v>
      </c>
      <c r="E35" s="132">
        <v>0</v>
      </c>
      <c r="F35" s="132">
        <v>0</v>
      </c>
      <c r="G35" s="140"/>
      <c r="H35" s="99">
        <f t="shared" si="9"/>
        <v>0</v>
      </c>
      <c r="I35" s="100">
        <f t="shared" si="10"/>
        <v>0</v>
      </c>
      <c r="J35" s="99" t="str">
        <f t="shared" si="2"/>
        <v>1</v>
      </c>
      <c r="K35" s="135"/>
      <c r="L35" s="135"/>
    </row>
    <row r="36" spans="1:12" s="7" customFormat="1" ht="18" customHeight="1">
      <c r="A36" s="99">
        <f>IF('มฐ.1'!A36="","",'มฐ.1'!A36)</f>
        <v>31</v>
      </c>
      <c r="B36" s="181" t="s">
        <v>156</v>
      </c>
      <c r="C36" s="182" t="s">
        <v>157</v>
      </c>
      <c r="D36" s="132">
        <v>0</v>
      </c>
      <c r="E36" s="132">
        <v>0</v>
      </c>
      <c r="F36" s="132">
        <v>0</v>
      </c>
      <c r="G36" s="140"/>
      <c r="H36" s="99">
        <f>SUM(D36:G36)</f>
        <v>0</v>
      </c>
      <c r="I36" s="100">
        <f t="shared" si="1"/>
        <v>0</v>
      </c>
      <c r="J36" s="99" t="str">
        <f t="shared" si="2"/>
        <v>1</v>
      </c>
      <c r="K36" s="135"/>
      <c r="L36" s="135"/>
    </row>
    <row r="37" spans="1:12" s="7" customFormat="1" ht="18" customHeight="1">
      <c r="A37" s="99">
        <f>IF('มฐ.1'!A37="","",'มฐ.1'!A37)</f>
        <v>32</v>
      </c>
      <c r="B37" s="181" t="s">
        <v>158</v>
      </c>
      <c r="C37" s="182" t="s">
        <v>159</v>
      </c>
      <c r="D37" s="132">
        <v>0</v>
      </c>
      <c r="E37" s="132">
        <v>0</v>
      </c>
      <c r="F37" s="132">
        <v>0</v>
      </c>
      <c r="G37" s="140"/>
      <c r="H37" s="99">
        <f aca="true" t="shared" si="11" ref="H37:H48">SUM(D37:G37)</f>
        <v>0</v>
      </c>
      <c r="I37" s="100">
        <f aca="true" t="shared" si="12" ref="I37:I48">IF(G37="",H37/3,H37/4)</f>
        <v>0</v>
      </c>
      <c r="J37" s="99" t="str">
        <f t="shared" si="2"/>
        <v>1</v>
      </c>
      <c r="K37" s="135"/>
      <c r="L37" s="135"/>
    </row>
    <row r="38" spans="1:12" s="7" customFormat="1" ht="18" customHeight="1">
      <c r="A38" s="99">
        <f>IF('มฐ.1'!A38="","",'มฐ.1'!A38)</f>
        <v>33</v>
      </c>
      <c r="B38" s="181" t="s">
        <v>160</v>
      </c>
      <c r="C38" s="182" t="s">
        <v>161</v>
      </c>
      <c r="D38" s="132">
        <v>0</v>
      </c>
      <c r="E38" s="132">
        <v>0</v>
      </c>
      <c r="F38" s="132">
        <v>0</v>
      </c>
      <c r="G38" s="140"/>
      <c r="H38" s="99">
        <f t="shared" si="11"/>
        <v>0</v>
      </c>
      <c r="I38" s="100">
        <f t="shared" si="12"/>
        <v>0</v>
      </c>
      <c r="J38" s="99" t="str">
        <f t="shared" si="2"/>
        <v>1</v>
      </c>
      <c r="K38" s="135"/>
      <c r="L38" s="135"/>
    </row>
    <row r="39" spans="1:12" s="7" customFormat="1" ht="18" customHeight="1">
      <c r="A39" s="99">
        <f>IF('มฐ.1'!A39="","",'มฐ.1'!A39)</f>
        <v>34</v>
      </c>
      <c r="B39" s="181"/>
      <c r="C39" s="182"/>
      <c r="D39" s="132">
        <v>0</v>
      </c>
      <c r="E39" s="132">
        <v>0</v>
      </c>
      <c r="F39" s="132">
        <v>0</v>
      </c>
      <c r="G39" s="140"/>
      <c r="H39" s="99">
        <f t="shared" si="11"/>
        <v>0</v>
      </c>
      <c r="I39" s="100">
        <f t="shared" si="12"/>
        <v>0</v>
      </c>
      <c r="J39" s="99" t="str">
        <f t="shared" si="2"/>
        <v>1</v>
      </c>
      <c r="K39" s="135"/>
      <c r="L39" s="135"/>
    </row>
    <row r="40" spans="1:12" s="7" customFormat="1" ht="18" customHeight="1">
      <c r="A40" s="99">
        <f>IF('มฐ.1'!A40="","",'มฐ.1'!A40)</f>
        <v>35</v>
      </c>
      <c r="B40" s="170"/>
      <c r="C40" s="178"/>
      <c r="D40" s="132">
        <v>0</v>
      </c>
      <c r="E40" s="132">
        <v>0</v>
      </c>
      <c r="F40" s="132">
        <v>0</v>
      </c>
      <c r="G40" s="140"/>
      <c r="H40" s="99">
        <f t="shared" si="11"/>
        <v>0</v>
      </c>
      <c r="I40" s="100">
        <f t="shared" si="12"/>
        <v>0</v>
      </c>
      <c r="J40" s="99" t="str">
        <f t="shared" si="2"/>
        <v>1</v>
      </c>
      <c r="K40" s="135"/>
      <c r="L40" s="135"/>
    </row>
    <row r="41" spans="1:12" s="7" customFormat="1" ht="18" customHeight="1">
      <c r="A41" s="99">
        <f>IF('มฐ.1'!A41="","",'มฐ.1'!A41)</f>
        <v>36</v>
      </c>
      <c r="B41" s="170"/>
      <c r="C41" s="178"/>
      <c r="D41" s="132">
        <v>0</v>
      </c>
      <c r="E41" s="132">
        <v>0</v>
      </c>
      <c r="F41" s="132">
        <v>0</v>
      </c>
      <c r="G41" s="140"/>
      <c r="H41" s="99">
        <f>SUM(D41:G41)</f>
        <v>0</v>
      </c>
      <c r="I41" s="100">
        <f>IF(G41="",H41/3,H41/4)</f>
        <v>0</v>
      </c>
      <c r="J41" s="99" t="str">
        <f t="shared" si="2"/>
        <v>1</v>
      </c>
      <c r="K41" s="135"/>
      <c r="L41" s="135"/>
    </row>
    <row r="42" spans="1:12" s="7" customFormat="1" ht="18" customHeight="1">
      <c r="A42" s="99">
        <f>IF('มฐ.1'!A42="","",'มฐ.1'!A42)</f>
        <v>37</v>
      </c>
      <c r="B42" s="170"/>
      <c r="C42" s="178"/>
      <c r="D42" s="132">
        <v>0</v>
      </c>
      <c r="E42" s="132">
        <v>0</v>
      </c>
      <c r="F42" s="132">
        <v>0</v>
      </c>
      <c r="G42" s="140"/>
      <c r="H42" s="99">
        <f>SUM(D42:G42)</f>
        <v>0</v>
      </c>
      <c r="I42" s="100">
        <f>IF(G42="",H42/3,H42/4)</f>
        <v>0</v>
      </c>
      <c r="J42" s="99" t="str">
        <f t="shared" si="2"/>
        <v>1</v>
      </c>
      <c r="K42" s="135"/>
      <c r="L42" s="135"/>
    </row>
    <row r="43" spans="1:12" s="7" customFormat="1" ht="18" customHeight="1">
      <c r="A43" s="99">
        <f>IF('มฐ.1'!A43="","",'มฐ.1'!A43)</f>
        <v>38</v>
      </c>
      <c r="B43" s="170"/>
      <c r="C43" s="178"/>
      <c r="D43" s="132">
        <v>0</v>
      </c>
      <c r="E43" s="132">
        <v>0</v>
      </c>
      <c r="F43" s="132">
        <v>0</v>
      </c>
      <c r="G43" s="140"/>
      <c r="H43" s="99">
        <f>SUM(D43:G43)</f>
        <v>0</v>
      </c>
      <c r="I43" s="100">
        <f>IF(G43="",H43/3,H43/4)</f>
        <v>0</v>
      </c>
      <c r="J43" s="99" t="str">
        <f t="shared" si="2"/>
        <v>1</v>
      </c>
      <c r="K43" s="135"/>
      <c r="L43" s="135"/>
    </row>
    <row r="44" spans="1:12" s="7" customFormat="1" ht="18" customHeight="1">
      <c r="A44" s="99">
        <f>IF('มฐ.1'!A44="","",'มฐ.1'!A44)</f>
        <v>39</v>
      </c>
      <c r="B44" s="170"/>
      <c r="C44" s="178"/>
      <c r="D44" s="132">
        <v>0</v>
      </c>
      <c r="E44" s="132">
        <v>0</v>
      </c>
      <c r="F44" s="132">
        <v>0</v>
      </c>
      <c r="G44" s="140"/>
      <c r="H44" s="99">
        <f t="shared" si="11"/>
        <v>0</v>
      </c>
      <c r="I44" s="100">
        <f t="shared" si="12"/>
        <v>0</v>
      </c>
      <c r="J44" s="99" t="str">
        <f t="shared" si="2"/>
        <v>1</v>
      </c>
      <c r="K44" s="135"/>
      <c r="L44" s="135"/>
    </row>
    <row r="45" spans="1:12" s="7" customFormat="1" ht="18" customHeight="1">
      <c r="A45" s="99">
        <f>IF('มฐ.1'!A45="","",'มฐ.1'!A45)</f>
        <v>40</v>
      </c>
      <c r="B45" s="170"/>
      <c r="C45" s="178"/>
      <c r="D45" s="132">
        <v>0</v>
      </c>
      <c r="E45" s="132">
        <v>0</v>
      </c>
      <c r="F45" s="132">
        <v>0</v>
      </c>
      <c r="G45" s="140"/>
      <c r="H45" s="99">
        <f t="shared" si="11"/>
        <v>0</v>
      </c>
      <c r="I45" s="100">
        <f t="shared" si="12"/>
        <v>0</v>
      </c>
      <c r="J45" s="99" t="str">
        <f t="shared" si="2"/>
        <v>1</v>
      </c>
      <c r="K45" s="135"/>
      <c r="L45" s="135"/>
    </row>
    <row r="46" spans="1:12" s="7" customFormat="1" ht="18" customHeight="1">
      <c r="A46" s="99">
        <f>IF('มฐ.1'!A46="","",'มฐ.1'!A46)</f>
        <v>41</v>
      </c>
      <c r="B46" s="170"/>
      <c r="C46" s="178"/>
      <c r="D46" s="132">
        <v>0</v>
      </c>
      <c r="E46" s="132">
        <v>0</v>
      </c>
      <c r="F46" s="132">
        <v>0</v>
      </c>
      <c r="G46" s="140"/>
      <c r="H46" s="99">
        <f t="shared" si="11"/>
        <v>0</v>
      </c>
      <c r="I46" s="100">
        <f t="shared" si="12"/>
        <v>0</v>
      </c>
      <c r="J46" s="99" t="str">
        <f t="shared" si="2"/>
        <v>1</v>
      </c>
      <c r="K46" s="135"/>
      <c r="L46" s="135"/>
    </row>
    <row r="47" spans="1:12" s="7" customFormat="1" ht="18" customHeight="1">
      <c r="A47" s="99">
        <f>IF('มฐ.1'!A47="","",'มฐ.1'!A47)</f>
        <v>42</v>
      </c>
      <c r="B47" s="170"/>
      <c r="C47" s="178"/>
      <c r="D47" s="132">
        <v>0</v>
      </c>
      <c r="E47" s="132">
        <v>0</v>
      </c>
      <c r="F47" s="132">
        <v>0</v>
      </c>
      <c r="G47" s="140"/>
      <c r="H47" s="99">
        <f t="shared" si="11"/>
        <v>0</v>
      </c>
      <c r="I47" s="100">
        <f t="shared" si="12"/>
        <v>0</v>
      </c>
      <c r="J47" s="99" t="str">
        <f t="shared" si="2"/>
        <v>1</v>
      </c>
      <c r="K47" s="135"/>
      <c r="L47" s="135"/>
    </row>
    <row r="48" spans="1:12" s="7" customFormat="1" ht="18" customHeight="1">
      <c r="A48" s="99">
        <f>IF('มฐ.1'!A48="","",'มฐ.1'!A48)</f>
        <v>43</v>
      </c>
      <c r="B48" s="170"/>
      <c r="C48" s="178"/>
      <c r="D48" s="132">
        <v>0</v>
      </c>
      <c r="E48" s="132">
        <v>0</v>
      </c>
      <c r="F48" s="132">
        <v>0</v>
      </c>
      <c r="G48" s="140"/>
      <c r="H48" s="99">
        <f t="shared" si="11"/>
        <v>0</v>
      </c>
      <c r="I48" s="100">
        <f t="shared" si="12"/>
        <v>0</v>
      </c>
      <c r="J48" s="99" t="str">
        <f t="shared" si="2"/>
        <v>1</v>
      </c>
      <c r="K48" s="135"/>
      <c r="L48" s="135"/>
    </row>
    <row r="49" spans="1:12" s="20" customFormat="1" ht="17.25" customHeight="1">
      <c r="A49" s="101">
        <v>0</v>
      </c>
      <c r="B49" s="101"/>
      <c r="C49" s="179" t="s">
        <v>43</v>
      </c>
      <c r="D49" s="100">
        <f>SUM(D6:D48)/MAX($A$6:$A$48)</f>
        <v>0</v>
      </c>
      <c r="E49" s="100">
        <f>SUM(E6:E48)/MAX($A$6:$A$48)</f>
        <v>0</v>
      </c>
      <c r="F49" s="100">
        <f>SUM(F6:F48)/MAX($A$6:$A$48)</f>
        <v>0</v>
      </c>
      <c r="G49" s="100">
        <f>SUM(G6:G48)/MAX($A$6:$A$48)</f>
        <v>0</v>
      </c>
      <c r="H49" s="100">
        <f>SUM(D49:G49)</f>
        <v>0</v>
      </c>
      <c r="I49" s="141">
        <f>IF(G6="",H49/3,H49/4)</f>
        <v>0</v>
      </c>
      <c r="J49" s="99" t="str">
        <f t="shared" si="2"/>
        <v>1</v>
      </c>
      <c r="K49" s="142"/>
      <c r="L49" s="142"/>
    </row>
    <row r="50" spans="4:10" s="7" customFormat="1" ht="16.5" customHeight="1">
      <c r="D50" s="26"/>
      <c r="E50" s="26"/>
      <c r="F50" s="26"/>
      <c r="G50" s="26"/>
      <c r="H50" s="24"/>
      <c r="I50" s="24"/>
      <c r="J50" s="24"/>
    </row>
    <row r="51" spans="4:10" s="7" customFormat="1" ht="16.5" customHeight="1">
      <c r="D51" s="26"/>
      <c r="E51" s="26"/>
      <c r="F51" s="26"/>
      <c r="G51" s="26"/>
      <c r="H51" s="24"/>
      <c r="I51" s="24"/>
      <c r="J51" s="24"/>
    </row>
    <row r="52" spans="4:10" s="7" customFormat="1" ht="16.5" customHeight="1">
      <c r="D52" s="26"/>
      <c r="E52" s="26"/>
      <c r="F52" s="26"/>
      <c r="G52" s="26"/>
      <c r="H52" s="24"/>
      <c r="I52" s="24"/>
      <c r="J52" s="24"/>
    </row>
    <row r="53" spans="4:10" s="7" customFormat="1" ht="16.5" customHeight="1">
      <c r="D53" s="26"/>
      <c r="E53" s="26"/>
      <c r="F53" s="26"/>
      <c r="G53" s="26"/>
      <c r="H53" s="24"/>
      <c r="I53" s="24"/>
      <c r="J53" s="24"/>
    </row>
    <row r="54" spans="4:10" s="7" customFormat="1" ht="16.5" customHeight="1">
      <c r="D54" s="26"/>
      <c r="E54" s="26"/>
      <c r="F54" s="26"/>
      <c r="G54" s="26"/>
      <c r="H54" s="24"/>
      <c r="I54" s="24"/>
      <c r="J54" s="24"/>
    </row>
    <row r="55" spans="4:10" s="7" customFormat="1" ht="16.5" customHeight="1">
      <c r="D55" s="26"/>
      <c r="E55" s="26"/>
      <c r="F55" s="26"/>
      <c r="G55" s="26"/>
      <c r="H55" s="24"/>
      <c r="I55" s="24"/>
      <c r="J55" s="24"/>
    </row>
    <row r="56" spans="4:10" s="7" customFormat="1" ht="16.5" customHeight="1">
      <c r="D56" s="26"/>
      <c r="E56" s="26"/>
      <c r="F56" s="26"/>
      <c r="G56" s="26"/>
      <c r="H56" s="24"/>
      <c r="I56" s="24"/>
      <c r="J56" s="24"/>
    </row>
    <row r="57" spans="4:10" s="7" customFormat="1" ht="16.5" customHeight="1">
      <c r="D57" s="26"/>
      <c r="E57" s="26"/>
      <c r="F57" s="26"/>
      <c r="G57" s="26"/>
      <c r="H57" s="24"/>
      <c r="I57" s="24"/>
      <c r="J57" s="24"/>
    </row>
    <row r="58" spans="4:10" s="7" customFormat="1" ht="16.5" customHeight="1">
      <c r="D58" s="26"/>
      <c r="E58" s="26"/>
      <c r="F58" s="26"/>
      <c r="G58" s="26"/>
      <c r="H58" s="24"/>
      <c r="I58" s="24"/>
      <c r="J58" s="24"/>
    </row>
    <row r="59" spans="4:10" s="7" customFormat="1" ht="16.5" customHeight="1">
      <c r="D59" s="26"/>
      <c r="E59" s="26"/>
      <c r="F59" s="26"/>
      <c r="G59" s="26"/>
      <c r="H59" s="24"/>
      <c r="I59" s="24"/>
      <c r="J59" s="24"/>
    </row>
    <row r="60" spans="4:10" s="7" customFormat="1" ht="16.5" customHeight="1">
      <c r="D60" s="26"/>
      <c r="E60" s="26"/>
      <c r="F60" s="26"/>
      <c r="G60" s="26"/>
      <c r="H60" s="24"/>
      <c r="I60" s="24"/>
      <c r="J60" s="24"/>
    </row>
    <row r="61" spans="4:10" s="7" customFormat="1" ht="16.5" customHeight="1">
      <c r="D61" s="26"/>
      <c r="E61" s="26"/>
      <c r="F61" s="26"/>
      <c r="G61" s="26"/>
      <c r="H61" s="24"/>
      <c r="I61" s="24"/>
      <c r="J61" s="24"/>
    </row>
    <row r="62" spans="4:10" s="7" customFormat="1" ht="16.5" customHeight="1">
      <c r="D62" s="26"/>
      <c r="E62" s="26"/>
      <c r="F62" s="26"/>
      <c r="G62" s="26"/>
      <c r="H62" s="24"/>
      <c r="I62" s="24"/>
      <c r="J62" s="24"/>
    </row>
    <row r="63" spans="4:10" s="7" customFormat="1" ht="16.5" customHeight="1">
      <c r="D63" s="26"/>
      <c r="E63" s="26"/>
      <c r="F63" s="26"/>
      <c r="G63" s="26"/>
      <c r="H63" s="24"/>
      <c r="I63" s="24"/>
      <c r="J63" s="24"/>
    </row>
    <row r="64" spans="4:10" s="7" customFormat="1" ht="16.5" customHeight="1">
      <c r="D64" s="26"/>
      <c r="E64" s="26"/>
      <c r="F64" s="26"/>
      <c r="G64" s="26"/>
      <c r="H64" s="24"/>
      <c r="I64" s="24"/>
      <c r="J64" s="24"/>
    </row>
    <row r="65" spans="4:10" s="7" customFormat="1" ht="16.5" customHeight="1">
      <c r="D65" s="26"/>
      <c r="E65" s="26"/>
      <c r="F65" s="26"/>
      <c r="G65" s="26"/>
      <c r="H65" s="24"/>
      <c r="I65" s="24"/>
      <c r="J65" s="24"/>
    </row>
    <row r="66" spans="4:10" s="7" customFormat="1" ht="16.5" customHeight="1">
      <c r="D66" s="26"/>
      <c r="E66" s="26"/>
      <c r="F66" s="26"/>
      <c r="G66" s="26"/>
      <c r="H66" s="24"/>
      <c r="I66" s="24"/>
      <c r="J66" s="24"/>
    </row>
    <row r="67" spans="4:10" s="7" customFormat="1" ht="16.5" customHeight="1">
      <c r="D67" s="26"/>
      <c r="E67" s="26"/>
      <c r="F67" s="26"/>
      <c r="G67" s="26"/>
      <c r="H67" s="24"/>
      <c r="I67" s="24"/>
      <c r="J67" s="24"/>
    </row>
    <row r="68" spans="4:10" s="7" customFormat="1" ht="16.5" customHeight="1">
      <c r="D68" s="26"/>
      <c r="E68" s="26"/>
      <c r="F68" s="26"/>
      <c r="G68" s="26"/>
      <c r="H68" s="24"/>
      <c r="I68" s="24"/>
      <c r="J68" s="24"/>
    </row>
    <row r="69" spans="4:10" s="7" customFormat="1" ht="16.5" customHeight="1">
      <c r="D69" s="26"/>
      <c r="E69" s="26"/>
      <c r="F69" s="26"/>
      <c r="G69" s="26"/>
      <c r="H69" s="24"/>
      <c r="I69" s="24"/>
      <c r="J69" s="24"/>
    </row>
    <row r="70" spans="4:10" s="7" customFormat="1" ht="16.5" customHeight="1">
      <c r="D70" s="26"/>
      <c r="E70" s="26"/>
      <c r="F70" s="26"/>
      <c r="G70" s="26"/>
      <c r="H70" s="24"/>
      <c r="I70" s="24"/>
      <c r="J70" s="24"/>
    </row>
    <row r="71" spans="4:10" s="7" customFormat="1" ht="16.5" customHeight="1">
      <c r="D71" s="26"/>
      <c r="E71" s="26"/>
      <c r="F71" s="26"/>
      <c r="G71" s="26"/>
      <c r="H71" s="24"/>
      <c r="I71" s="24"/>
      <c r="J71" s="24"/>
    </row>
    <row r="72" spans="4:10" s="7" customFormat="1" ht="16.5" customHeight="1">
      <c r="D72" s="26"/>
      <c r="E72" s="26"/>
      <c r="F72" s="26"/>
      <c r="G72" s="26"/>
      <c r="H72" s="24"/>
      <c r="I72" s="24"/>
      <c r="J72" s="24"/>
    </row>
    <row r="73" spans="4:10" s="7" customFormat="1" ht="16.5" customHeight="1">
      <c r="D73" s="26"/>
      <c r="E73" s="26"/>
      <c r="F73" s="26"/>
      <c r="G73" s="26"/>
      <c r="H73" s="24"/>
      <c r="I73" s="24"/>
      <c r="J73" s="24"/>
    </row>
    <row r="74" spans="4:10" s="7" customFormat="1" ht="16.5" customHeight="1">
      <c r="D74" s="26"/>
      <c r="E74" s="26"/>
      <c r="F74" s="26"/>
      <c r="G74" s="26"/>
      <c r="H74" s="24"/>
      <c r="I74" s="24"/>
      <c r="J74" s="24"/>
    </row>
    <row r="75" spans="4:10" s="7" customFormat="1" ht="16.5" customHeight="1">
      <c r="D75" s="26"/>
      <c r="E75" s="26"/>
      <c r="F75" s="26"/>
      <c r="G75" s="26"/>
      <c r="H75" s="24"/>
      <c r="I75" s="24"/>
      <c r="J75" s="24"/>
    </row>
    <row r="76" spans="4:10" s="7" customFormat="1" ht="16.5" customHeight="1">
      <c r="D76" s="26"/>
      <c r="E76" s="26"/>
      <c r="F76" s="26"/>
      <c r="G76" s="26"/>
      <c r="H76" s="24"/>
      <c r="I76" s="24"/>
      <c r="J76" s="24"/>
    </row>
    <row r="77" spans="4:10" s="7" customFormat="1" ht="16.5" customHeight="1">
      <c r="D77" s="26"/>
      <c r="E77" s="26"/>
      <c r="F77" s="26"/>
      <c r="G77" s="26"/>
      <c r="H77" s="24"/>
      <c r="I77" s="24"/>
      <c r="J77" s="24"/>
    </row>
    <row r="78" spans="4:10" s="7" customFormat="1" ht="16.5" customHeight="1">
      <c r="D78" s="26"/>
      <c r="E78" s="26"/>
      <c r="F78" s="26"/>
      <c r="G78" s="26"/>
      <c r="H78" s="24"/>
      <c r="I78" s="24"/>
      <c r="J78" s="24"/>
    </row>
    <row r="79" spans="4:10" s="7" customFormat="1" ht="16.5" customHeight="1">
      <c r="D79" s="26"/>
      <c r="E79" s="26"/>
      <c r="F79" s="26"/>
      <c r="G79" s="26"/>
      <c r="H79" s="24"/>
      <c r="I79" s="24"/>
      <c r="J79" s="24"/>
    </row>
    <row r="80" spans="4:10" s="7" customFormat="1" ht="16.5" customHeight="1">
      <c r="D80" s="26"/>
      <c r="E80" s="26"/>
      <c r="F80" s="26"/>
      <c r="G80" s="26"/>
      <c r="H80" s="24"/>
      <c r="I80" s="24"/>
      <c r="J80" s="24"/>
    </row>
    <row r="81" spans="4:10" s="7" customFormat="1" ht="16.5" customHeight="1">
      <c r="D81" s="26"/>
      <c r="E81" s="26"/>
      <c r="F81" s="26"/>
      <c r="G81" s="26"/>
      <c r="H81" s="24"/>
      <c r="I81" s="24"/>
      <c r="J81" s="24"/>
    </row>
    <row r="82" spans="4:10" s="7" customFormat="1" ht="16.5" customHeight="1">
      <c r="D82" s="26"/>
      <c r="E82" s="26"/>
      <c r="F82" s="26"/>
      <c r="G82" s="26"/>
      <c r="H82" s="24"/>
      <c r="I82" s="24"/>
      <c r="J82" s="24"/>
    </row>
    <row r="83" spans="4:10" s="7" customFormat="1" ht="16.5" customHeight="1">
      <c r="D83" s="26"/>
      <c r="E83" s="26"/>
      <c r="F83" s="26"/>
      <c r="G83" s="26"/>
      <c r="H83" s="24"/>
      <c r="I83" s="24"/>
      <c r="J83" s="24"/>
    </row>
    <row r="84" spans="4:10" s="7" customFormat="1" ht="16.5" customHeight="1">
      <c r="D84" s="26"/>
      <c r="E84" s="26"/>
      <c r="F84" s="26"/>
      <c r="G84" s="26"/>
      <c r="H84" s="24"/>
      <c r="I84" s="24"/>
      <c r="J84" s="24"/>
    </row>
    <row r="85" spans="4:10" s="7" customFormat="1" ht="16.5" customHeight="1">
      <c r="D85" s="26"/>
      <c r="E85" s="26"/>
      <c r="F85" s="26"/>
      <c r="G85" s="26"/>
      <c r="H85" s="24"/>
      <c r="I85" s="24"/>
      <c r="J85" s="24"/>
    </row>
    <row r="86" spans="4:10" s="7" customFormat="1" ht="16.5" customHeight="1">
      <c r="D86" s="26"/>
      <c r="E86" s="26"/>
      <c r="F86" s="26"/>
      <c r="G86" s="26"/>
      <c r="H86" s="24"/>
      <c r="I86" s="24"/>
      <c r="J86" s="24"/>
    </row>
    <row r="87" spans="4:10" s="7" customFormat="1" ht="16.5" customHeight="1">
      <c r="D87" s="26"/>
      <c r="E87" s="26"/>
      <c r="F87" s="26"/>
      <c r="G87" s="26"/>
      <c r="H87" s="24"/>
      <c r="I87" s="24"/>
      <c r="J87" s="24"/>
    </row>
    <row r="88" spans="4:10" s="7" customFormat="1" ht="16.5" customHeight="1">
      <c r="D88" s="26"/>
      <c r="E88" s="26"/>
      <c r="F88" s="26"/>
      <c r="G88" s="26"/>
      <c r="H88" s="24"/>
      <c r="I88" s="24"/>
      <c r="J88" s="24"/>
    </row>
    <row r="89" spans="4:10" s="7" customFormat="1" ht="16.5" customHeight="1">
      <c r="D89" s="26"/>
      <c r="E89" s="26"/>
      <c r="F89" s="26"/>
      <c r="G89" s="26"/>
      <c r="H89" s="24"/>
      <c r="I89" s="24"/>
      <c r="J89" s="24"/>
    </row>
    <row r="90" spans="4:10" s="7" customFormat="1" ht="16.5" customHeight="1">
      <c r="D90" s="26"/>
      <c r="E90" s="26"/>
      <c r="F90" s="26"/>
      <c r="G90" s="26"/>
      <c r="H90" s="24"/>
      <c r="I90" s="24"/>
      <c r="J90" s="24"/>
    </row>
    <row r="91" spans="4:10" s="7" customFormat="1" ht="16.5" customHeight="1">
      <c r="D91" s="26"/>
      <c r="E91" s="26"/>
      <c r="F91" s="26"/>
      <c r="G91" s="26"/>
      <c r="H91" s="24"/>
      <c r="I91" s="24"/>
      <c r="J91" s="24"/>
    </row>
    <row r="92" spans="4:10" s="7" customFormat="1" ht="16.5" customHeight="1">
      <c r="D92" s="26"/>
      <c r="E92" s="26"/>
      <c r="F92" s="26"/>
      <c r="G92" s="26"/>
      <c r="H92" s="24"/>
      <c r="I92" s="24"/>
      <c r="J92" s="24"/>
    </row>
    <row r="93" spans="4:10" s="7" customFormat="1" ht="16.5" customHeight="1">
      <c r="D93" s="26"/>
      <c r="E93" s="26"/>
      <c r="F93" s="26"/>
      <c r="G93" s="26"/>
      <c r="H93" s="24"/>
      <c r="I93" s="24"/>
      <c r="J93" s="24"/>
    </row>
    <row r="94" spans="4:10" s="7" customFormat="1" ht="16.5" customHeight="1">
      <c r="D94" s="26"/>
      <c r="E94" s="26"/>
      <c r="F94" s="26"/>
      <c r="G94" s="26"/>
      <c r="H94" s="24"/>
      <c r="I94" s="24"/>
      <c r="J94" s="24"/>
    </row>
    <row r="95" spans="4:10" s="7" customFormat="1" ht="16.5" customHeight="1">
      <c r="D95" s="26"/>
      <c r="E95" s="26"/>
      <c r="F95" s="26"/>
      <c r="G95" s="26"/>
      <c r="H95" s="24"/>
      <c r="I95" s="24"/>
      <c r="J95" s="24"/>
    </row>
    <row r="96" spans="4:10" s="7" customFormat="1" ht="16.5" customHeight="1">
      <c r="D96" s="26"/>
      <c r="E96" s="26"/>
      <c r="F96" s="26"/>
      <c r="G96" s="26"/>
      <c r="H96" s="24"/>
      <c r="I96" s="24"/>
      <c r="J96" s="24"/>
    </row>
    <row r="97" spans="4:10" s="7" customFormat="1" ht="21.75">
      <c r="D97" s="26"/>
      <c r="E97" s="26"/>
      <c r="F97" s="26"/>
      <c r="G97" s="26"/>
      <c r="H97" s="24"/>
      <c r="I97" s="24"/>
      <c r="J97" s="24"/>
    </row>
    <row r="98" spans="4:10" s="7" customFormat="1" ht="21.75">
      <c r="D98" s="26"/>
      <c r="E98" s="26"/>
      <c r="F98" s="26"/>
      <c r="G98" s="26"/>
      <c r="H98" s="24"/>
      <c r="I98" s="24"/>
      <c r="J98" s="24"/>
    </row>
    <row r="99" spans="4:10" s="7" customFormat="1" ht="21.75">
      <c r="D99" s="26"/>
      <c r="E99" s="26"/>
      <c r="F99" s="26"/>
      <c r="G99" s="26"/>
      <c r="H99" s="24"/>
      <c r="I99" s="24"/>
      <c r="J99" s="24"/>
    </row>
    <row r="100" spans="4:10" s="7" customFormat="1" ht="21.75">
      <c r="D100" s="26"/>
      <c r="E100" s="26"/>
      <c r="F100" s="26"/>
      <c r="G100" s="26"/>
      <c r="H100" s="24"/>
      <c r="I100" s="24"/>
      <c r="J100" s="24"/>
    </row>
    <row r="101" spans="4:10" s="7" customFormat="1" ht="21.75">
      <c r="D101" s="26"/>
      <c r="E101" s="26"/>
      <c r="F101" s="26"/>
      <c r="G101" s="26"/>
      <c r="H101" s="24"/>
      <c r="I101" s="24"/>
      <c r="J101" s="24"/>
    </row>
    <row r="102" spans="4:10" s="7" customFormat="1" ht="21.75">
      <c r="D102" s="26"/>
      <c r="E102" s="26"/>
      <c r="F102" s="26"/>
      <c r="G102" s="26"/>
      <c r="H102" s="24"/>
      <c r="I102" s="24"/>
      <c r="J102" s="24"/>
    </row>
    <row r="103" spans="4:10" s="7" customFormat="1" ht="21.75">
      <c r="D103" s="26"/>
      <c r="E103" s="26"/>
      <c r="F103" s="26"/>
      <c r="G103" s="26"/>
      <c r="H103" s="24"/>
      <c r="I103" s="24"/>
      <c r="J103" s="24"/>
    </row>
    <row r="104" spans="4:10" s="7" customFormat="1" ht="21.75">
      <c r="D104" s="26"/>
      <c r="E104" s="26"/>
      <c r="F104" s="26"/>
      <c r="G104" s="26"/>
      <c r="H104" s="24"/>
      <c r="I104" s="24"/>
      <c r="J104" s="24"/>
    </row>
    <row r="105" spans="4:10" s="7" customFormat="1" ht="21.75">
      <c r="D105" s="26"/>
      <c r="E105" s="26"/>
      <c r="F105" s="26"/>
      <c r="G105" s="26"/>
      <c r="H105" s="24"/>
      <c r="I105" s="24"/>
      <c r="J105" s="24"/>
    </row>
    <row r="106" spans="4:10" s="7" customFormat="1" ht="21.75">
      <c r="D106" s="26"/>
      <c r="E106" s="26"/>
      <c r="F106" s="26"/>
      <c r="G106" s="26"/>
      <c r="H106" s="24"/>
      <c r="I106" s="24"/>
      <c r="J106" s="24"/>
    </row>
    <row r="107" spans="4:10" s="7" customFormat="1" ht="21.75">
      <c r="D107" s="26"/>
      <c r="E107" s="26"/>
      <c r="F107" s="26"/>
      <c r="G107" s="26"/>
      <c r="H107" s="24"/>
      <c r="I107" s="24"/>
      <c r="J107" s="24"/>
    </row>
    <row r="108" spans="4:10" s="7" customFormat="1" ht="21.75">
      <c r="D108" s="26"/>
      <c r="E108" s="26"/>
      <c r="F108" s="26"/>
      <c r="G108" s="26"/>
      <c r="H108" s="24"/>
      <c r="I108" s="24"/>
      <c r="J108" s="24"/>
    </row>
    <row r="109" spans="4:10" s="7" customFormat="1" ht="21.75">
      <c r="D109" s="26"/>
      <c r="E109" s="26"/>
      <c r="F109" s="26"/>
      <c r="G109" s="26"/>
      <c r="H109" s="24"/>
      <c r="I109" s="24"/>
      <c r="J109" s="24"/>
    </row>
    <row r="110" spans="4:10" s="7" customFormat="1" ht="21.75">
      <c r="D110" s="26"/>
      <c r="E110" s="26"/>
      <c r="F110" s="26"/>
      <c r="G110" s="26"/>
      <c r="H110" s="24"/>
      <c r="I110" s="24"/>
      <c r="J110" s="24"/>
    </row>
    <row r="111" spans="4:10" s="7" customFormat="1" ht="21.75">
      <c r="D111" s="26"/>
      <c r="E111" s="26"/>
      <c r="F111" s="26"/>
      <c r="G111" s="26"/>
      <c r="H111" s="24"/>
      <c r="I111" s="24"/>
      <c r="J111" s="24"/>
    </row>
    <row r="112" spans="4:10" s="7" customFormat="1" ht="21.75">
      <c r="D112" s="26"/>
      <c r="E112" s="26"/>
      <c r="F112" s="26"/>
      <c r="G112" s="26"/>
      <c r="H112" s="24"/>
      <c r="I112" s="24"/>
      <c r="J112" s="24"/>
    </row>
    <row r="113" spans="4:10" s="7" customFormat="1" ht="21.75">
      <c r="D113" s="26"/>
      <c r="E113" s="26"/>
      <c r="F113" s="26"/>
      <c r="G113" s="26"/>
      <c r="H113" s="24"/>
      <c r="I113" s="24"/>
      <c r="J113" s="24"/>
    </row>
    <row r="114" spans="4:10" s="7" customFormat="1" ht="21.75">
      <c r="D114" s="26"/>
      <c r="E114" s="26"/>
      <c r="F114" s="26"/>
      <c r="G114" s="26"/>
      <c r="H114" s="24"/>
      <c r="I114" s="24"/>
      <c r="J114" s="24"/>
    </row>
    <row r="115" spans="4:10" s="7" customFormat="1" ht="21.75">
      <c r="D115" s="26"/>
      <c r="E115" s="26"/>
      <c r="F115" s="26"/>
      <c r="G115" s="26"/>
      <c r="H115" s="24"/>
      <c r="I115" s="24"/>
      <c r="J115" s="24"/>
    </row>
    <row r="116" spans="4:10" s="7" customFormat="1" ht="21.75">
      <c r="D116" s="26"/>
      <c r="E116" s="26"/>
      <c r="F116" s="26"/>
      <c r="G116" s="26"/>
      <c r="H116" s="24"/>
      <c r="I116" s="24"/>
      <c r="J116" s="24"/>
    </row>
    <row r="117" spans="4:10" s="7" customFormat="1" ht="21.75">
      <c r="D117" s="26"/>
      <c r="E117" s="26"/>
      <c r="F117" s="26"/>
      <c r="G117" s="26"/>
      <c r="H117" s="24"/>
      <c r="I117" s="24"/>
      <c r="J117" s="24"/>
    </row>
    <row r="118" spans="4:10" s="7" customFormat="1" ht="21.75">
      <c r="D118" s="26"/>
      <c r="E118" s="26"/>
      <c r="F118" s="26"/>
      <c r="G118" s="26"/>
      <c r="H118" s="24"/>
      <c r="I118" s="24"/>
      <c r="J118" s="24"/>
    </row>
    <row r="119" spans="4:10" s="7" customFormat="1" ht="21.75">
      <c r="D119" s="26"/>
      <c r="E119" s="26"/>
      <c r="F119" s="26"/>
      <c r="G119" s="26"/>
      <c r="H119" s="24"/>
      <c r="I119" s="24"/>
      <c r="J119" s="24"/>
    </row>
    <row r="120" spans="4:10" s="7" customFormat="1" ht="21.75">
      <c r="D120" s="26"/>
      <c r="E120" s="26"/>
      <c r="F120" s="26"/>
      <c r="G120" s="26"/>
      <c r="H120" s="24"/>
      <c r="I120" s="24"/>
      <c r="J120" s="24"/>
    </row>
    <row r="121" spans="4:10" s="7" customFormat="1" ht="21.75">
      <c r="D121" s="26"/>
      <c r="E121" s="26"/>
      <c r="F121" s="26"/>
      <c r="G121" s="26"/>
      <c r="H121" s="24"/>
      <c r="I121" s="24"/>
      <c r="J121" s="24"/>
    </row>
    <row r="122" spans="4:10" s="7" customFormat="1" ht="21.75">
      <c r="D122" s="26"/>
      <c r="E122" s="26"/>
      <c r="F122" s="26"/>
      <c r="G122" s="26"/>
      <c r="H122" s="24"/>
      <c r="I122" s="24"/>
      <c r="J122" s="24"/>
    </row>
    <row r="123" spans="4:10" s="7" customFormat="1" ht="21.75">
      <c r="D123" s="26"/>
      <c r="E123" s="26"/>
      <c r="F123" s="26"/>
      <c r="G123" s="26"/>
      <c r="H123" s="24"/>
      <c r="I123" s="24"/>
      <c r="J123" s="24"/>
    </row>
    <row r="124" spans="4:10" s="7" customFormat="1" ht="21.75">
      <c r="D124" s="26"/>
      <c r="E124" s="26"/>
      <c r="F124" s="26"/>
      <c r="G124" s="26"/>
      <c r="H124" s="24"/>
      <c r="I124" s="24"/>
      <c r="J124" s="24"/>
    </row>
    <row r="125" spans="4:10" s="7" customFormat="1" ht="21.75">
      <c r="D125" s="26"/>
      <c r="E125" s="26"/>
      <c r="F125" s="26"/>
      <c r="G125" s="26"/>
      <c r="H125" s="24"/>
      <c r="I125" s="24"/>
      <c r="J125" s="24"/>
    </row>
    <row r="126" spans="4:10" s="7" customFormat="1" ht="21.75">
      <c r="D126" s="26"/>
      <c r="E126" s="26"/>
      <c r="F126" s="26"/>
      <c r="G126" s="26"/>
      <c r="H126" s="24"/>
      <c r="I126" s="24"/>
      <c r="J126" s="24"/>
    </row>
  </sheetData>
  <sheetProtection formatCells="0" formatColumns="0" formatRows="0" insertHyperlinks="0" sort="0"/>
  <protectedRanges>
    <protectedRange sqref="D6:G48" name="ช่วง1"/>
    <protectedRange sqref="C29:C37 B6:C29" name="ช่วง1_1"/>
    <protectedRange sqref="A2:L2" name="ช่วง1_2"/>
  </protectedRanges>
  <mergeCells count="26">
    <mergeCell ref="A1:J1"/>
    <mergeCell ref="X7:X8"/>
    <mergeCell ref="V9:V10"/>
    <mergeCell ref="W9:W10"/>
    <mergeCell ref="X9:X10"/>
    <mergeCell ref="W7:W8"/>
    <mergeCell ref="V7:V8"/>
    <mergeCell ref="A2:L2"/>
    <mergeCell ref="D3:J3"/>
    <mergeCell ref="J4:J5"/>
    <mergeCell ref="N7:N8"/>
    <mergeCell ref="N9:N10"/>
    <mergeCell ref="N13:N14"/>
    <mergeCell ref="B5:C5"/>
    <mergeCell ref="A3:C3"/>
    <mergeCell ref="A4:C4"/>
    <mergeCell ref="V13:V14"/>
    <mergeCell ref="V11:V12"/>
    <mergeCell ref="X11:X12"/>
    <mergeCell ref="W11:W12"/>
    <mergeCell ref="V15:V16"/>
    <mergeCell ref="N11:N12"/>
    <mergeCell ref="W15:W16"/>
    <mergeCell ref="W13:W14"/>
    <mergeCell ref="X13:X14"/>
    <mergeCell ref="X15:X16"/>
  </mergeCells>
  <printOptions horizontalCentered="1"/>
  <pageMargins left="0.31496062992125984" right="0.31496062992125984" top="0.35433070866141736" bottom="0.1968503937007874" header="0.11811023622047245" footer="0.11811023622047245"/>
  <pageSetup horizontalDpi="600" verticalDpi="600" orientation="portrait" pageOrder="overThenDown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V145"/>
  <sheetViews>
    <sheetView tabSelected="1" zoomScaleSheetLayoutView="100" workbookViewId="0" topLeftCell="A1">
      <pane ySplit="5" topLeftCell="A6" activePane="bottomLeft" state="frozen"/>
      <selection pane="topLeft" activeCell="A1" sqref="A1"/>
      <selection pane="bottomLeft" activeCell="A2" sqref="A2:L2"/>
    </sheetView>
  </sheetViews>
  <sheetFormatPr defaultColWidth="9.00390625" defaultRowHeight="14.25"/>
  <cols>
    <col min="1" max="1" width="3.75390625" style="114" customWidth="1"/>
    <col min="2" max="2" width="8.375" style="114" customWidth="1"/>
    <col min="3" max="3" width="11.875" style="114" customWidth="1"/>
    <col min="4" max="4" width="8.375" style="127" customWidth="1"/>
    <col min="5" max="5" width="12.00390625" style="126" customWidth="1"/>
    <col min="6" max="6" width="7.125" style="126" customWidth="1"/>
    <col min="7" max="7" width="11.25390625" style="126" customWidth="1"/>
    <col min="8" max="8" width="5.25390625" style="126" customWidth="1"/>
    <col min="9" max="9" width="7.125" style="126" customWidth="1"/>
    <col min="10" max="10" width="9.625" style="126" customWidth="1"/>
    <col min="11" max="11" width="5.625" style="114" customWidth="1"/>
    <col min="12" max="12" width="3.75390625" style="114" customWidth="1"/>
    <col min="13" max="13" width="9.75390625" style="114" customWidth="1"/>
    <col min="14" max="14" width="8.125" style="114" customWidth="1"/>
    <col min="15" max="15" width="6.375" style="114" customWidth="1"/>
    <col min="16" max="18" width="7.25390625" style="114" customWidth="1"/>
    <col min="19" max="19" width="9.625" style="114" customWidth="1"/>
    <col min="20" max="20" width="7.50390625" style="114" customWidth="1"/>
    <col min="21" max="21" width="7.625" style="114" customWidth="1"/>
    <col min="22" max="22" width="10.125" style="114" customWidth="1"/>
    <col min="23" max="16384" width="9.00390625" style="114" customWidth="1"/>
  </cols>
  <sheetData>
    <row r="1" spans="1:10" ht="21">
      <c r="A1" s="268" t="s">
        <v>95</v>
      </c>
      <c r="B1" s="268"/>
      <c r="C1" s="268"/>
      <c r="D1" s="268"/>
      <c r="E1" s="268"/>
      <c r="F1" s="268"/>
      <c r="G1" s="268"/>
      <c r="H1" s="268"/>
      <c r="I1" s="268"/>
      <c r="J1" s="268"/>
    </row>
    <row r="2" spans="1:12" s="113" customFormat="1" ht="21.75" customHeight="1">
      <c r="A2" s="190" t="s">
        <v>162</v>
      </c>
      <c r="B2" s="190"/>
      <c r="C2" s="190"/>
      <c r="D2" s="190"/>
      <c r="E2" s="190"/>
      <c r="F2" s="190"/>
      <c r="G2" s="190"/>
      <c r="H2" s="190"/>
      <c r="I2" s="190"/>
      <c r="J2" s="190"/>
      <c r="K2" s="190"/>
      <c r="L2" s="190"/>
    </row>
    <row r="3" spans="1:12" ht="43.5" customHeight="1">
      <c r="A3" s="265" t="s">
        <v>0</v>
      </c>
      <c r="B3" s="210" t="s">
        <v>37</v>
      </c>
      <c r="C3" s="211"/>
      <c r="D3" s="264" t="s">
        <v>33</v>
      </c>
      <c r="E3" s="264"/>
      <c r="F3" s="264"/>
      <c r="G3" s="264"/>
      <c r="H3" s="264"/>
      <c r="I3" s="264"/>
      <c r="J3" s="264"/>
      <c r="K3" s="128"/>
      <c r="L3" s="128"/>
    </row>
    <row r="4" spans="1:10" s="66" customFormat="1" ht="19.5" customHeight="1">
      <c r="A4" s="265"/>
      <c r="B4" s="213" t="s">
        <v>38</v>
      </c>
      <c r="C4" s="215"/>
      <c r="D4" s="120">
        <v>6.1</v>
      </c>
      <c r="E4" s="120">
        <v>6.2</v>
      </c>
      <c r="F4" s="120">
        <v>6.3</v>
      </c>
      <c r="G4" s="120">
        <v>6.4</v>
      </c>
      <c r="H4" s="116"/>
      <c r="I4" s="117"/>
      <c r="J4" s="226" t="s">
        <v>44</v>
      </c>
    </row>
    <row r="5" spans="1:19" s="113" customFormat="1" ht="96" customHeight="1">
      <c r="A5" s="265"/>
      <c r="B5" s="210" t="s">
        <v>1</v>
      </c>
      <c r="C5" s="211"/>
      <c r="D5" s="171" t="s">
        <v>15</v>
      </c>
      <c r="E5" s="171" t="s">
        <v>14</v>
      </c>
      <c r="F5" s="171" t="s">
        <v>13</v>
      </c>
      <c r="G5" s="171" t="s">
        <v>12</v>
      </c>
      <c r="H5" s="38" t="s">
        <v>27</v>
      </c>
      <c r="I5" s="38" t="s">
        <v>43</v>
      </c>
      <c r="J5" s="227"/>
      <c r="L5" s="162" t="s">
        <v>78</v>
      </c>
      <c r="M5" s="118"/>
      <c r="N5" s="119"/>
      <c r="O5" s="119"/>
      <c r="P5" s="119"/>
      <c r="Q5" s="119"/>
      <c r="R5" s="119"/>
      <c r="S5" s="119"/>
    </row>
    <row r="6" spans="1:22" s="66" customFormat="1" ht="18" customHeight="1">
      <c r="A6" s="50">
        <f>IF('มฐ.1'!A6="","",'มฐ.1'!A6)</f>
        <v>1</v>
      </c>
      <c r="B6" s="185" t="s">
        <v>96</v>
      </c>
      <c r="C6" s="186" t="s">
        <v>97</v>
      </c>
      <c r="D6" s="120">
        <v>0</v>
      </c>
      <c r="E6" s="120">
        <v>0</v>
      </c>
      <c r="F6" s="120">
        <v>0</v>
      </c>
      <c r="G6" s="120">
        <v>0</v>
      </c>
      <c r="H6" s="90">
        <f aca="true" t="shared" si="0" ref="H6:H15">SUM(D6:G6)</f>
        <v>0</v>
      </c>
      <c r="I6" s="89">
        <f aca="true" t="shared" si="1" ref="I6:I15">H6/4</f>
        <v>0</v>
      </c>
      <c r="J6" s="90" t="str">
        <f>IF(A6="","",IF(OR(D6=1,E6=1,F6=1,G6=1,I6&lt;2),"1",IF(I6&gt;=4.5,"5",IF(I6&gt;=3.5,"4",IF(I6&gt;=2.5,"3",IF(I6&gt;=2,"2"))))))</f>
        <v>1</v>
      </c>
      <c r="L6" s="67"/>
      <c r="M6" s="68" t="s">
        <v>28</v>
      </c>
      <c r="N6" s="65" t="s">
        <v>76</v>
      </c>
      <c r="O6" s="65" t="s">
        <v>77</v>
      </c>
      <c r="P6" s="69" t="s">
        <v>70</v>
      </c>
      <c r="Q6" s="69" t="s">
        <v>71</v>
      </c>
      <c r="R6" s="70" t="s">
        <v>72</v>
      </c>
      <c r="S6" s="49" t="s">
        <v>42</v>
      </c>
      <c r="T6" s="50" t="s">
        <v>30</v>
      </c>
      <c r="U6" s="50" t="s">
        <v>31</v>
      </c>
      <c r="V6" s="71" t="s">
        <v>28</v>
      </c>
    </row>
    <row r="7" spans="1:22" s="66" customFormat="1" ht="18" customHeight="1">
      <c r="A7" s="50">
        <f>IF('มฐ.1'!A7="","",'มฐ.1'!A7)</f>
        <v>2</v>
      </c>
      <c r="B7" s="181" t="s">
        <v>98</v>
      </c>
      <c r="C7" s="182" t="s">
        <v>99</v>
      </c>
      <c r="D7" s="121">
        <v>0</v>
      </c>
      <c r="E7" s="121">
        <v>0</v>
      </c>
      <c r="F7" s="121">
        <v>0</v>
      </c>
      <c r="G7" s="121">
        <v>0</v>
      </c>
      <c r="H7" s="90">
        <f t="shared" si="0"/>
        <v>0</v>
      </c>
      <c r="I7" s="89">
        <f t="shared" si="1"/>
        <v>0</v>
      </c>
      <c r="J7" s="90" t="str">
        <f aca="true" t="shared" si="2" ref="J7:J49">IF(A7="","",IF(OR(D7=1,E7=1,F7=1,G7=1,I7&lt;2),"1",IF(I7&gt;=4.5,"5",IF(I7&gt;=3.5,"4",IF(I7&gt;=2.5,"3",IF(I7&gt;=2,"2"))))))</f>
        <v>1</v>
      </c>
      <c r="L7" s="216">
        <v>6.1</v>
      </c>
      <c r="M7" s="72" t="s">
        <v>39</v>
      </c>
      <c r="N7" s="50">
        <f>COUNTIF($D$6:$D$48,1)</f>
        <v>0</v>
      </c>
      <c r="O7" s="50">
        <f>COUNTIF($D$6:$D$48,2)</f>
        <v>0</v>
      </c>
      <c r="P7" s="50">
        <f>COUNTIF($D$6:$D$48,3)</f>
        <v>0</v>
      </c>
      <c r="Q7" s="50">
        <f>COUNTIF($D$6:$D$48,4)</f>
        <v>0</v>
      </c>
      <c r="R7" s="50">
        <f>COUNTIF($D$6:$D$48,5)</f>
        <v>0</v>
      </c>
      <c r="S7" s="65">
        <f>SUM(P7:R7)</f>
        <v>0</v>
      </c>
      <c r="T7" s="218">
        <v>2</v>
      </c>
      <c r="U7" s="218">
        <f>ROUND(S8*T7/100,2)</f>
        <v>0</v>
      </c>
      <c r="V7" s="222" t="str">
        <f>IF(U7&gt;=1.8,"5",IF(U7&gt;=1.5,"4",IF(U7&gt;=1.2,"3",IF(U7&gt;=1,"2",IF(U7&lt;1,"1")))))</f>
        <v>1</v>
      </c>
    </row>
    <row r="8" spans="1:22" s="66" customFormat="1" ht="18" customHeight="1">
      <c r="A8" s="50">
        <f>IF('มฐ.1'!A8="","",'มฐ.1'!A8)</f>
        <v>3</v>
      </c>
      <c r="B8" s="181" t="s">
        <v>100</v>
      </c>
      <c r="C8" s="182" t="s">
        <v>101</v>
      </c>
      <c r="D8" s="121">
        <v>0</v>
      </c>
      <c r="E8" s="121">
        <v>0</v>
      </c>
      <c r="F8" s="121">
        <v>0</v>
      </c>
      <c r="G8" s="121">
        <v>0</v>
      </c>
      <c r="H8" s="90">
        <f t="shared" si="0"/>
        <v>0</v>
      </c>
      <c r="I8" s="89">
        <f t="shared" si="1"/>
        <v>0</v>
      </c>
      <c r="J8" s="90" t="str">
        <f t="shared" si="2"/>
        <v>1</v>
      </c>
      <c r="L8" s="217"/>
      <c r="M8" s="72" t="s">
        <v>40</v>
      </c>
      <c r="N8" s="49">
        <f aca="true" t="shared" si="3" ref="N8:S8">ROUND(N7*100/MAX($A$6:$A$48),2)</f>
        <v>0</v>
      </c>
      <c r="O8" s="49">
        <f t="shared" si="3"/>
        <v>0</v>
      </c>
      <c r="P8" s="49">
        <f t="shared" si="3"/>
        <v>0</v>
      </c>
      <c r="Q8" s="49">
        <f t="shared" si="3"/>
        <v>0</v>
      </c>
      <c r="R8" s="49">
        <f t="shared" si="3"/>
        <v>0</v>
      </c>
      <c r="S8" s="49">
        <f t="shared" si="3"/>
        <v>0</v>
      </c>
      <c r="T8" s="219"/>
      <c r="U8" s="219"/>
      <c r="V8" s="223" t="str">
        <f aca="true" t="shared" si="4" ref="V8:V14">IF(V5&gt;=90,"5",IF(V5&gt;=75,"4",IF(V5&gt;=60,"3",IF(V5&gt;=50,"2",IF(V5&lt;50,"1")))))</f>
        <v>1</v>
      </c>
    </row>
    <row r="9" spans="1:22" s="66" customFormat="1" ht="18" customHeight="1">
      <c r="A9" s="50">
        <f>IF('มฐ.1'!A9="","",'มฐ.1'!A9)</f>
        <v>4</v>
      </c>
      <c r="B9" s="181" t="s">
        <v>102</v>
      </c>
      <c r="C9" s="182" t="s">
        <v>103</v>
      </c>
      <c r="D9" s="121">
        <v>0</v>
      </c>
      <c r="E9" s="121">
        <v>0</v>
      </c>
      <c r="F9" s="121">
        <v>0</v>
      </c>
      <c r="G9" s="121">
        <v>0</v>
      </c>
      <c r="H9" s="90">
        <f t="shared" si="0"/>
        <v>0</v>
      </c>
      <c r="I9" s="89">
        <f t="shared" si="1"/>
        <v>0</v>
      </c>
      <c r="J9" s="90" t="str">
        <f t="shared" si="2"/>
        <v>1</v>
      </c>
      <c r="L9" s="216">
        <v>6.2</v>
      </c>
      <c r="M9" s="72" t="s">
        <v>39</v>
      </c>
      <c r="N9" s="65">
        <f>COUNTIF($E$6:$E$48,1)</f>
        <v>0</v>
      </c>
      <c r="O9" s="65">
        <f>COUNTIF($E$6:$E$48,2)</f>
        <v>0</v>
      </c>
      <c r="P9" s="65">
        <f>COUNTIF($E$6:$E$48,3)</f>
        <v>0</v>
      </c>
      <c r="Q9" s="65">
        <f>COUNTIF($E$6:$E$48,4)</f>
        <v>0</v>
      </c>
      <c r="R9" s="74">
        <f>COUNTIF($E$6:$E$48,5)</f>
        <v>0</v>
      </c>
      <c r="S9" s="65">
        <f>SUM(P9:R9)</f>
        <v>0</v>
      </c>
      <c r="T9" s="218">
        <v>1</v>
      </c>
      <c r="U9" s="218">
        <f>ROUND(S10*T9/100,2)</f>
        <v>0</v>
      </c>
      <c r="V9" s="222" t="str">
        <f>IF(U9&gt;=0.9,"5",IF(U9&gt;=0.75,"4",IF(U9&gt;=0.6,"3",IF(U9&gt;=0.5,"2",IF(U9&lt;0.5,"1")))))</f>
        <v>1</v>
      </c>
    </row>
    <row r="10" spans="1:22" s="66" customFormat="1" ht="18" customHeight="1">
      <c r="A10" s="50">
        <f>IF('มฐ.1'!A10="","",'มฐ.1'!A10)</f>
        <v>5</v>
      </c>
      <c r="B10" s="183" t="s">
        <v>104</v>
      </c>
      <c r="C10" s="184" t="s">
        <v>105</v>
      </c>
      <c r="D10" s="121">
        <v>0</v>
      </c>
      <c r="E10" s="121">
        <v>0</v>
      </c>
      <c r="F10" s="121">
        <v>0</v>
      </c>
      <c r="G10" s="121">
        <v>0</v>
      </c>
      <c r="H10" s="90">
        <f t="shared" si="0"/>
        <v>0</v>
      </c>
      <c r="I10" s="89">
        <f t="shared" si="1"/>
        <v>0</v>
      </c>
      <c r="J10" s="90" t="str">
        <f t="shared" si="2"/>
        <v>1</v>
      </c>
      <c r="L10" s="217"/>
      <c r="M10" s="72" t="s">
        <v>40</v>
      </c>
      <c r="N10" s="49">
        <f aca="true" t="shared" si="5" ref="N10:S10">ROUND(N9*100/MAX($A$6:$A$48),2)</f>
        <v>0</v>
      </c>
      <c r="O10" s="49">
        <f t="shared" si="5"/>
        <v>0</v>
      </c>
      <c r="P10" s="49">
        <f t="shared" si="5"/>
        <v>0</v>
      </c>
      <c r="Q10" s="49">
        <f t="shared" si="5"/>
        <v>0</v>
      </c>
      <c r="R10" s="75">
        <f t="shared" si="5"/>
        <v>0</v>
      </c>
      <c r="S10" s="49">
        <f t="shared" si="5"/>
        <v>0</v>
      </c>
      <c r="T10" s="219"/>
      <c r="U10" s="219"/>
      <c r="V10" s="223" t="str">
        <f t="shared" si="4"/>
        <v>5</v>
      </c>
    </row>
    <row r="11" spans="1:22" s="66" customFormat="1" ht="18" customHeight="1">
      <c r="A11" s="50">
        <f>IF('มฐ.1'!A11="","",'มฐ.1'!A11)</f>
        <v>6</v>
      </c>
      <c r="B11" s="185" t="s">
        <v>106</v>
      </c>
      <c r="C11" s="186" t="s">
        <v>107</v>
      </c>
      <c r="D11" s="121">
        <v>0</v>
      </c>
      <c r="E11" s="121">
        <v>0</v>
      </c>
      <c r="F11" s="121">
        <v>0</v>
      </c>
      <c r="G11" s="121">
        <v>0</v>
      </c>
      <c r="H11" s="90">
        <f t="shared" si="0"/>
        <v>0</v>
      </c>
      <c r="I11" s="89">
        <f t="shared" si="1"/>
        <v>0</v>
      </c>
      <c r="J11" s="90" t="str">
        <f t="shared" si="2"/>
        <v>1</v>
      </c>
      <c r="L11" s="216">
        <v>6.3</v>
      </c>
      <c r="M11" s="72" t="s">
        <v>39</v>
      </c>
      <c r="N11" s="65">
        <f>COUNTIF($F$6:$F$48,1)</f>
        <v>0</v>
      </c>
      <c r="O11" s="65">
        <f>COUNTIF($F$6:$F$48,2)</f>
        <v>0</v>
      </c>
      <c r="P11" s="65">
        <f>COUNTIF($F$6:$F$48,3)</f>
        <v>0</v>
      </c>
      <c r="Q11" s="65">
        <f>COUNTIF($F$6:$F$48,4)</f>
        <v>0</v>
      </c>
      <c r="R11" s="74">
        <f>COUNTIF($F$6:$F$48,5)</f>
        <v>0</v>
      </c>
      <c r="S11" s="65">
        <f>SUM(P11:R11)</f>
        <v>0</v>
      </c>
      <c r="T11" s="218">
        <v>1</v>
      </c>
      <c r="U11" s="218">
        <f>ROUND(S12*T11/100,2)</f>
        <v>0</v>
      </c>
      <c r="V11" s="222" t="str">
        <f>IF(U11&gt;=0.9,"5",IF(U11&gt;=0.75,"4",IF(U11&gt;=0.6,"3",IF(U11&gt;=0.5,"2",IF(U11&lt;0.5,"1")))))</f>
        <v>1</v>
      </c>
    </row>
    <row r="12" spans="1:22" s="66" customFormat="1" ht="18" customHeight="1">
      <c r="A12" s="50">
        <f>IF('มฐ.1'!A12="","",'มฐ.1'!A12)</f>
        <v>7</v>
      </c>
      <c r="B12" s="181" t="s">
        <v>108</v>
      </c>
      <c r="C12" s="182" t="s">
        <v>109</v>
      </c>
      <c r="D12" s="121">
        <v>0</v>
      </c>
      <c r="E12" s="121">
        <v>0</v>
      </c>
      <c r="F12" s="121">
        <v>0</v>
      </c>
      <c r="G12" s="121">
        <v>0</v>
      </c>
      <c r="H12" s="90">
        <f t="shared" si="0"/>
        <v>0</v>
      </c>
      <c r="I12" s="89">
        <f t="shared" si="1"/>
        <v>0</v>
      </c>
      <c r="J12" s="90" t="str">
        <f t="shared" si="2"/>
        <v>1</v>
      </c>
      <c r="L12" s="217"/>
      <c r="M12" s="72" t="s">
        <v>40</v>
      </c>
      <c r="N12" s="49">
        <f aca="true" t="shared" si="6" ref="N12:S12">ROUND(N11*100/MAX($A$6:$A$48),2)</f>
        <v>0</v>
      </c>
      <c r="O12" s="49">
        <f t="shared" si="6"/>
        <v>0</v>
      </c>
      <c r="P12" s="49">
        <f t="shared" si="6"/>
        <v>0</v>
      </c>
      <c r="Q12" s="49">
        <f t="shared" si="6"/>
        <v>0</v>
      </c>
      <c r="R12" s="75">
        <f t="shared" si="6"/>
        <v>0</v>
      </c>
      <c r="S12" s="49">
        <f t="shared" si="6"/>
        <v>0</v>
      </c>
      <c r="T12" s="219"/>
      <c r="U12" s="219"/>
      <c r="V12" s="223" t="str">
        <f t="shared" si="4"/>
        <v>5</v>
      </c>
    </row>
    <row r="13" spans="1:22" s="66" customFormat="1" ht="18" customHeight="1">
      <c r="A13" s="50">
        <f>IF('มฐ.1'!A13="","",'มฐ.1'!A13)</f>
        <v>8</v>
      </c>
      <c r="B13" s="181" t="s">
        <v>110</v>
      </c>
      <c r="C13" s="182" t="s">
        <v>111</v>
      </c>
      <c r="D13" s="121">
        <v>0</v>
      </c>
      <c r="E13" s="121">
        <v>0</v>
      </c>
      <c r="F13" s="121">
        <v>0</v>
      </c>
      <c r="G13" s="121">
        <v>0</v>
      </c>
      <c r="H13" s="90">
        <f t="shared" si="0"/>
        <v>0</v>
      </c>
      <c r="I13" s="89">
        <f t="shared" si="1"/>
        <v>0</v>
      </c>
      <c r="J13" s="90" t="str">
        <f t="shared" si="2"/>
        <v>1</v>
      </c>
      <c r="L13" s="216">
        <v>6.4</v>
      </c>
      <c r="M13" s="72" t="s">
        <v>39</v>
      </c>
      <c r="N13" s="65">
        <f>COUNTIF($G$6:$G$48,1)</f>
        <v>0</v>
      </c>
      <c r="O13" s="65">
        <f>COUNTIF($G$6:$G$48,2)</f>
        <v>0</v>
      </c>
      <c r="P13" s="65">
        <f>COUNTIF($G$6:$G$48,3)</f>
        <v>0</v>
      </c>
      <c r="Q13" s="65">
        <f>COUNTIF($G$6:$G$48,4)</f>
        <v>0</v>
      </c>
      <c r="R13" s="74">
        <f>COUNTIF($G$6:$G$48,5)</f>
        <v>0</v>
      </c>
      <c r="S13" s="65">
        <f>SUM(P13:R13)</f>
        <v>0</v>
      </c>
      <c r="T13" s="218">
        <v>1</v>
      </c>
      <c r="U13" s="218">
        <f>ROUND(S14*T13/100,2)</f>
        <v>0</v>
      </c>
      <c r="V13" s="222" t="str">
        <f>IF(U13&gt;=0.9,"5",IF(U13&gt;=0.75,"4",IF(U13&gt;=0.6,"3",IF(U13&gt;=0.5,"2",IF(U13&lt;0.5,"1")))))</f>
        <v>1</v>
      </c>
    </row>
    <row r="14" spans="1:22" s="66" customFormat="1" ht="18" customHeight="1">
      <c r="A14" s="50">
        <f>IF('มฐ.1'!A14="","",'มฐ.1'!A14)</f>
        <v>9</v>
      </c>
      <c r="B14" s="183" t="s">
        <v>112</v>
      </c>
      <c r="C14" s="184" t="s">
        <v>113</v>
      </c>
      <c r="D14" s="121">
        <v>0</v>
      </c>
      <c r="E14" s="121">
        <v>0</v>
      </c>
      <c r="F14" s="121">
        <v>0</v>
      </c>
      <c r="G14" s="121">
        <v>0</v>
      </c>
      <c r="H14" s="90">
        <f t="shared" si="0"/>
        <v>0</v>
      </c>
      <c r="I14" s="89">
        <f t="shared" si="1"/>
        <v>0</v>
      </c>
      <c r="J14" s="90" t="str">
        <f t="shared" si="2"/>
        <v>1</v>
      </c>
      <c r="L14" s="217"/>
      <c r="M14" s="72" t="s">
        <v>40</v>
      </c>
      <c r="N14" s="49">
        <f aca="true" t="shared" si="7" ref="N14:S14">ROUND(N13*100/MAX($A$6:$A$48),2)</f>
        <v>0</v>
      </c>
      <c r="O14" s="49">
        <f t="shared" si="7"/>
        <v>0</v>
      </c>
      <c r="P14" s="49">
        <f t="shared" si="7"/>
        <v>0</v>
      </c>
      <c r="Q14" s="49">
        <f t="shared" si="7"/>
        <v>0</v>
      </c>
      <c r="R14" s="75">
        <f t="shared" si="7"/>
        <v>0</v>
      </c>
      <c r="S14" s="49">
        <f t="shared" si="7"/>
        <v>0</v>
      </c>
      <c r="T14" s="219"/>
      <c r="U14" s="219"/>
      <c r="V14" s="223" t="str">
        <f t="shared" si="4"/>
        <v>5</v>
      </c>
    </row>
    <row r="15" spans="1:22" s="66" customFormat="1" ht="18" customHeight="1">
      <c r="A15" s="50">
        <f>IF('มฐ.1'!A15="","",'มฐ.1'!A15)</f>
        <v>10</v>
      </c>
      <c r="B15" s="185" t="s">
        <v>114</v>
      </c>
      <c r="C15" s="186" t="s">
        <v>115</v>
      </c>
      <c r="D15" s="121">
        <v>0</v>
      </c>
      <c r="E15" s="121">
        <v>0</v>
      </c>
      <c r="F15" s="121">
        <v>0</v>
      </c>
      <c r="G15" s="121">
        <v>0</v>
      </c>
      <c r="H15" s="90">
        <f t="shared" si="0"/>
        <v>0</v>
      </c>
      <c r="I15" s="89">
        <f t="shared" si="1"/>
        <v>0</v>
      </c>
      <c r="J15" s="90" t="str">
        <f t="shared" si="2"/>
        <v>1</v>
      </c>
      <c r="L15" s="122" t="s">
        <v>49</v>
      </c>
      <c r="M15" s="72" t="s">
        <v>39</v>
      </c>
      <c r="N15" s="65">
        <f>COUNTIF($J$6:$J$48,1)</f>
        <v>43</v>
      </c>
      <c r="O15" s="65">
        <f>COUNTIF($J$6:$J$48,2)</f>
        <v>0</v>
      </c>
      <c r="P15" s="65">
        <f>COUNTIF($J$6:$J$48,3)</f>
        <v>0</v>
      </c>
      <c r="Q15" s="65">
        <f>COUNTIF($J$6:$J$48,4)</f>
        <v>0</v>
      </c>
      <c r="R15" s="65">
        <f>COUNTIF($J$6:$J$48,5)</f>
        <v>0</v>
      </c>
      <c r="S15" s="65">
        <f>SUM(P15:R15)</f>
        <v>0</v>
      </c>
      <c r="T15" s="218">
        <f>SUM(T7:T14)</f>
        <v>5</v>
      </c>
      <c r="U15" s="222">
        <f>SUM(U7:U14)</f>
        <v>0</v>
      </c>
      <c r="V15" s="222" t="str">
        <f>IF(U15&gt;=4.5,"5",IF(U15&gt;=3.75,"4",IF(U15&gt;=3,"3",IF(U15&gt;=2.5,"2",IF(U15&lt;2.5,"1")))))</f>
        <v>1</v>
      </c>
    </row>
    <row r="16" spans="1:22" s="66" customFormat="1" ht="18" customHeight="1">
      <c r="A16" s="50">
        <f>IF('มฐ.1'!A16="","",'มฐ.1'!A16)</f>
        <v>11</v>
      </c>
      <c r="B16" s="181" t="s">
        <v>116</v>
      </c>
      <c r="C16" s="182" t="s">
        <v>117</v>
      </c>
      <c r="D16" s="121">
        <v>0</v>
      </c>
      <c r="E16" s="121">
        <v>0</v>
      </c>
      <c r="F16" s="121">
        <v>0</v>
      </c>
      <c r="G16" s="121">
        <v>0</v>
      </c>
      <c r="H16" s="90">
        <f aca="true" t="shared" si="8" ref="H16:H37">SUM(D16:G16)</f>
        <v>0</v>
      </c>
      <c r="I16" s="89">
        <f aca="true" t="shared" si="9" ref="I16:I48">H16/4</f>
        <v>0</v>
      </c>
      <c r="J16" s="90" t="str">
        <f t="shared" si="2"/>
        <v>1</v>
      </c>
      <c r="L16" s="123" t="s">
        <v>45</v>
      </c>
      <c r="M16" s="72" t="s">
        <v>40</v>
      </c>
      <c r="N16" s="49">
        <f aca="true" t="shared" si="10" ref="N16:S16">ROUND(N15*100/MAX($A$6:$A$48),2)</f>
        <v>100</v>
      </c>
      <c r="O16" s="49">
        <f t="shared" si="10"/>
        <v>0</v>
      </c>
      <c r="P16" s="49">
        <f t="shared" si="10"/>
        <v>0</v>
      </c>
      <c r="Q16" s="49">
        <f t="shared" si="10"/>
        <v>0</v>
      </c>
      <c r="R16" s="49">
        <f t="shared" si="10"/>
        <v>0</v>
      </c>
      <c r="S16" s="49">
        <f t="shared" si="10"/>
        <v>0</v>
      </c>
      <c r="T16" s="219"/>
      <c r="U16" s="224"/>
      <c r="V16" s="223" t="e">
        <f>IF(#REF!&gt;=90,"5",IF(#REF!&gt;=75,"4",IF(#REF!&gt;=60,"3",IF(#REF!&gt;=50,"2",IF(#REF!&lt;50,"1")))))</f>
        <v>#REF!</v>
      </c>
    </row>
    <row r="17" spans="1:10" s="66" customFormat="1" ht="18" customHeight="1">
      <c r="A17" s="50">
        <f>IF('มฐ.1'!A17="","",'มฐ.1'!A17)</f>
        <v>12</v>
      </c>
      <c r="B17" s="181" t="s">
        <v>118</v>
      </c>
      <c r="C17" s="182" t="s">
        <v>119</v>
      </c>
      <c r="D17" s="121">
        <v>0</v>
      </c>
      <c r="E17" s="121">
        <v>0</v>
      </c>
      <c r="F17" s="121">
        <v>0</v>
      </c>
      <c r="G17" s="121">
        <v>0</v>
      </c>
      <c r="H17" s="90">
        <f t="shared" si="8"/>
        <v>0</v>
      </c>
      <c r="I17" s="89">
        <f t="shared" si="9"/>
        <v>0</v>
      </c>
      <c r="J17" s="90" t="str">
        <f t="shared" si="2"/>
        <v>1</v>
      </c>
    </row>
    <row r="18" spans="1:10" s="66" customFormat="1" ht="18" customHeight="1">
      <c r="A18" s="50">
        <f>IF('มฐ.1'!A18="","",'มฐ.1'!A18)</f>
        <v>13</v>
      </c>
      <c r="B18" s="181" t="s">
        <v>120</v>
      </c>
      <c r="C18" s="182" t="s">
        <v>121</v>
      </c>
      <c r="D18" s="121">
        <v>0</v>
      </c>
      <c r="E18" s="121">
        <v>0</v>
      </c>
      <c r="F18" s="121">
        <v>0</v>
      </c>
      <c r="G18" s="121">
        <v>0</v>
      </c>
      <c r="H18" s="90">
        <f t="shared" si="8"/>
        <v>0</v>
      </c>
      <c r="I18" s="89">
        <f t="shared" si="9"/>
        <v>0</v>
      </c>
      <c r="J18" s="90" t="str">
        <f t="shared" si="2"/>
        <v>1</v>
      </c>
    </row>
    <row r="19" spans="1:10" s="66" customFormat="1" ht="18" customHeight="1">
      <c r="A19" s="50">
        <f>IF('มฐ.1'!A19="","",'มฐ.1'!A19)</f>
        <v>14</v>
      </c>
      <c r="B19" s="183" t="s">
        <v>122</v>
      </c>
      <c r="C19" s="184" t="s">
        <v>123</v>
      </c>
      <c r="D19" s="121">
        <v>0</v>
      </c>
      <c r="E19" s="121">
        <v>0</v>
      </c>
      <c r="F19" s="121">
        <v>0</v>
      </c>
      <c r="G19" s="121">
        <v>0</v>
      </c>
      <c r="H19" s="90">
        <f t="shared" si="8"/>
        <v>0</v>
      </c>
      <c r="I19" s="89">
        <f t="shared" si="9"/>
        <v>0</v>
      </c>
      <c r="J19" s="90" t="str">
        <f t="shared" si="2"/>
        <v>1</v>
      </c>
    </row>
    <row r="20" spans="1:10" s="66" customFormat="1" ht="18" customHeight="1">
      <c r="A20" s="50">
        <f>IF('มฐ.1'!A20="","",'มฐ.1'!A20)</f>
        <v>15</v>
      </c>
      <c r="B20" s="185" t="s">
        <v>124</v>
      </c>
      <c r="C20" s="186" t="s">
        <v>125</v>
      </c>
      <c r="D20" s="121">
        <v>0</v>
      </c>
      <c r="E20" s="121">
        <v>0</v>
      </c>
      <c r="F20" s="121">
        <v>0</v>
      </c>
      <c r="G20" s="121">
        <v>0</v>
      </c>
      <c r="H20" s="90">
        <f t="shared" si="8"/>
        <v>0</v>
      </c>
      <c r="I20" s="89">
        <f t="shared" si="9"/>
        <v>0</v>
      </c>
      <c r="J20" s="90" t="str">
        <f t="shared" si="2"/>
        <v>1</v>
      </c>
    </row>
    <row r="21" spans="1:10" s="66" customFormat="1" ht="18" customHeight="1">
      <c r="A21" s="50">
        <f>IF('มฐ.1'!A21="","",'มฐ.1'!A21)</f>
        <v>16</v>
      </c>
      <c r="B21" s="181" t="s">
        <v>126</v>
      </c>
      <c r="C21" s="182" t="s">
        <v>127</v>
      </c>
      <c r="D21" s="121">
        <v>0</v>
      </c>
      <c r="E21" s="121">
        <v>0</v>
      </c>
      <c r="F21" s="121">
        <v>0</v>
      </c>
      <c r="G21" s="121">
        <v>0</v>
      </c>
      <c r="H21" s="90">
        <f t="shared" si="8"/>
        <v>0</v>
      </c>
      <c r="I21" s="89">
        <f t="shared" si="9"/>
        <v>0</v>
      </c>
      <c r="J21" s="90" t="str">
        <f t="shared" si="2"/>
        <v>1</v>
      </c>
    </row>
    <row r="22" spans="1:10" s="66" customFormat="1" ht="18" customHeight="1">
      <c r="A22" s="50">
        <f>IF('มฐ.1'!A22="","",'มฐ.1'!A22)</f>
        <v>17</v>
      </c>
      <c r="B22" s="181" t="s">
        <v>128</v>
      </c>
      <c r="C22" s="182" t="s">
        <v>129</v>
      </c>
      <c r="D22" s="121">
        <v>0</v>
      </c>
      <c r="E22" s="121">
        <v>0</v>
      </c>
      <c r="F22" s="121">
        <v>0</v>
      </c>
      <c r="G22" s="121">
        <v>0</v>
      </c>
      <c r="H22" s="90">
        <f t="shared" si="8"/>
        <v>0</v>
      </c>
      <c r="I22" s="89">
        <f t="shared" si="9"/>
        <v>0</v>
      </c>
      <c r="J22" s="90" t="str">
        <f t="shared" si="2"/>
        <v>1</v>
      </c>
    </row>
    <row r="23" spans="1:10" s="66" customFormat="1" ht="18" customHeight="1">
      <c r="A23" s="50">
        <f>IF('มฐ.1'!A23="","",'มฐ.1'!A23)</f>
        <v>18</v>
      </c>
      <c r="B23" s="181" t="s">
        <v>130</v>
      </c>
      <c r="C23" s="182" t="s">
        <v>131</v>
      </c>
      <c r="D23" s="121">
        <v>0</v>
      </c>
      <c r="E23" s="121">
        <v>0</v>
      </c>
      <c r="F23" s="121">
        <v>0</v>
      </c>
      <c r="G23" s="121">
        <v>0</v>
      </c>
      <c r="H23" s="90">
        <f t="shared" si="8"/>
        <v>0</v>
      </c>
      <c r="I23" s="89">
        <f t="shared" si="9"/>
        <v>0</v>
      </c>
      <c r="J23" s="90" t="str">
        <f t="shared" si="2"/>
        <v>1</v>
      </c>
    </row>
    <row r="24" spans="1:10" s="66" customFormat="1" ht="18" customHeight="1">
      <c r="A24" s="50">
        <f>IF('มฐ.1'!A24="","",'มฐ.1'!A24)</f>
        <v>19</v>
      </c>
      <c r="B24" s="183" t="s">
        <v>132</v>
      </c>
      <c r="C24" s="184" t="s">
        <v>133</v>
      </c>
      <c r="D24" s="121">
        <v>0</v>
      </c>
      <c r="E24" s="121">
        <v>0</v>
      </c>
      <c r="F24" s="121">
        <v>0</v>
      </c>
      <c r="G24" s="121">
        <v>0</v>
      </c>
      <c r="H24" s="90">
        <f t="shared" si="8"/>
        <v>0</v>
      </c>
      <c r="I24" s="89">
        <f t="shared" si="9"/>
        <v>0</v>
      </c>
      <c r="J24" s="90" t="str">
        <f t="shared" si="2"/>
        <v>1</v>
      </c>
    </row>
    <row r="25" spans="1:10" s="66" customFormat="1" ht="18" customHeight="1">
      <c r="A25" s="50">
        <f>IF('มฐ.1'!A25="","",'มฐ.1'!A25)</f>
        <v>20</v>
      </c>
      <c r="B25" s="185" t="s">
        <v>134</v>
      </c>
      <c r="C25" s="186" t="s">
        <v>135</v>
      </c>
      <c r="D25" s="121">
        <v>0</v>
      </c>
      <c r="E25" s="121">
        <v>0</v>
      </c>
      <c r="F25" s="121">
        <v>0</v>
      </c>
      <c r="G25" s="121">
        <v>0</v>
      </c>
      <c r="H25" s="90">
        <f aca="true" t="shared" si="11" ref="H25:H35">SUM(D25:G25)</f>
        <v>0</v>
      </c>
      <c r="I25" s="89">
        <f t="shared" si="9"/>
        <v>0</v>
      </c>
      <c r="J25" s="90" t="str">
        <f aca="true" t="shared" si="12" ref="J25:J35">IF(A25="","",IF(OR(D25=1,E25=1,F25=1,G25=1,I25&lt;2),"1",IF(I25&gt;=4.5,"5",IF(I25&gt;=3.5,"4",IF(I25&gt;=2.5,"3",IF(I25&gt;=2,"2"))))))</f>
        <v>1</v>
      </c>
    </row>
    <row r="26" spans="1:10" s="66" customFormat="1" ht="18" customHeight="1">
      <c r="A26" s="50">
        <f>IF('มฐ.1'!A26="","",'มฐ.1'!A26)</f>
        <v>21</v>
      </c>
      <c r="B26" s="181" t="s">
        <v>136</v>
      </c>
      <c r="C26" s="182" t="s">
        <v>137</v>
      </c>
      <c r="D26" s="121">
        <v>0</v>
      </c>
      <c r="E26" s="121">
        <v>0</v>
      </c>
      <c r="F26" s="121">
        <v>0</v>
      </c>
      <c r="G26" s="121">
        <v>0</v>
      </c>
      <c r="H26" s="90">
        <f t="shared" si="11"/>
        <v>0</v>
      </c>
      <c r="I26" s="89">
        <f t="shared" si="9"/>
        <v>0</v>
      </c>
      <c r="J26" s="90" t="str">
        <f t="shared" si="12"/>
        <v>1</v>
      </c>
    </row>
    <row r="27" spans="1:10" s="66" customFormat="1" ht="18" customHeight="1">
      <c r="A27" s="50">
        <f>IF('มฐ.1'!A27="","",'มฐ.1'!A27)</f>
        <v>22</v>
      </c>
      <c r="B27" s="181" t="s">
        <v>138</v>
      </c>
      <c r="C27" s="182" t="s">
        <v>139</v>
      </c>
      <c r="D27" s="121">
        <v>0</v>
      </c>
      <c r="E27" s="121">
        <v>0</v>
      </c>
      <c r="F27" s="121">
        <v>0</v>
      </c>
      <c r="G27" s="121">
        <v>0</v>
      </c>
      <c r="H27" s="90">
        <f t="shared" si="11"/>
        <v>0</v>
      </c>
      <c r="I27" s="89">
        <f t="shared" si="9"/>
        <v>0</v>
      </c>
      <c r="J27" s="90" t="str">
        <f t="shared" si="12"/>
        <v>1</v>
      </c>
    </row>
    <row r="28" spans="1:10" s="66" customFormat="1" ht="18" customHeight="1">
      <c r="A28" s="50">
        <f>IF('มฐ.1'!A28="","",'มฐ.1'!A28)</f>
        <v>23</v>
      </c>
      <c r="B28" s="181" t="s">
        <v>140</v>
      </c>
      <c r="C28" s="182" t="s">
        <v>141</v>
      </c>
      <c r="D28" s="121">
        <v>0</v>
      </c>
      <c r="E28" s="121">
        <v>0</v>
      </c>
      <c r="F28" s="121">
        <v>0</v>
      </c>
      <c r="G28" s="121">
        <v>0</v>
      </c>
      <c r="H28" s="90">
        <f t="shared" si="11"/>
        <v>0</v>
      </c>
      <c r="I28" s="89">
        <f t="shared" si="9"/>
        <v>0</v>
      </c>
      <c r="J28" s="90" t="str">
        <f t="shared" si="12"/>
        <v>1</v>
      </c>
    </row>
    <row r="29" spans="1:10" s="66" customFormat="1" ht="18" customHeight="1">
      <c r="A29" s="50">
        <f>IF('มฐ.1'!A29="","",'มฐ.1'!A29)</f>
        <v>24</v>
      </c>
      <c r="B29" s="183" t="s">
        <v>142</v>
      </c>
      <c r="C29" s="184" t="s">
        <v>143</v>
      </c>
      <c r="D29" s="121">
        <v>0</v>
      </c>
      <c r="E29" s="121">
        <v>0</v>
      </c>
      <c r="F29" s="121">
        <v>0</v>
      </c>
      <c r="G29" s="121">
        <v>0</v>
      </c>
      <c r="H29" s="90">
        <f t="shared" si="11"/>
        <v>0</v>
      </c>
      <c r="I29" s="89">
        <f t="shared" si="9"/>
        <v>0</v>
      </c>
      <c r="J29" s="90" t="str">
        <f t="shared" si="12"/>
        <v>1</v>
      </c>
    </row>
    <row r="30" spans="1:10" s="66" customFormat="1" ht="18" customHeight="1">
      <c r="A30" s="50">
        <f>IF('มฐ.1'!A30="","",'มฐ.1'!A30)</f>
        <v>25</v>
      </c>
      <c r="B30" s="185" t="s">
        <v>144</v>
      </c>
      <c r="C30" s="186" t="s">
        <v>145</v>
      </c>
      <c r="D30" s="121">
        <v>0</v>
      </c>
      <c r="E30" s="121">
        <v>0</v>
      </c>
      <c r="F30" s="121">
        <v>0</v>
      </c>
      <c r="G30" s="121">
        <v>0</v>
      </c>
      <c r="H30" s="90">
        <f t="shared" si="11"/>
        <v>0</v>
      </c>
      <c r="I30" s="89">
        <f t="shared" si="9"/>
        <v>0</v>
      </c>
      <c r="J30" s="90" t="str">
        <f t="shared" si="12"/>
        <v>1</v>
      </c>
    </row>
    <row r="31" spans="1:10" s="66" customFormat="1" ht="18" customHeight="1">
      <c r="A31" s="50">
        <f>IF('มฐ.1'!A31="","",'มฐ.1'!A31)</f>
        <v>26</v>
      </c>
      <c r="B31" s="181" t="s">
        <v>146</v>
      </c>
      <c r="C31" s="182" t="s">
        <v>147</v>
      </c>
      <c r="D31" s="121">
        <v>0</v>
      </c>
      <c r="E31" s="121">
        <v>0</v>
      </c>
      <c r="F31" s="121">
        <v>0</v>
      </c>
      <c r="G31" s="121">
        <v>0</v>
      </c>
      <c r="H31" s="90">
        <f t="shared" si="11"/>
        <v>0</v>
      </c>
      <c r="I31" s="89">
        <f t="shared" si="9"/>
        <v>0</v>
      </c>
      <c r="J31" s="90" t="str">
        <f t="shared" si="12"/>
        <v>1</v>
      </c>
    </row>
    <row r="32" spans="1:10" s="66" customFormat="1" ht="18" customHeight="1">
      <c r="A32" s="50">
        <f>IF('มฐ.1'!A32="","",'มฐ.1'!A32)</f>
        <v>27</v>
      </c>
      <c r="B32" s="181" t="s">
        <v>148</v>
      </c>
      <c r="C32" s="182" t="s">
        <v>149</v>
      </c>
      <c r="D32" s="121">
        <v>0</v>
      </c>
      <c r="E32" s="121">
        <v>0</v>
      </c>
      <c r="F32" s="121">
        <v>0</v>
      </c>
      <c r="G32" s="121">
        <v>0</v>
      </c>
      <c r="H32" s="90">
        <f t="shared" si="11"/>
        <v>0</v>
      </c>
      <c r="I32" s="89">
        <f t="shared" si="9"/>
        <v>0</v>
      </c>
      <c r="J32" s="90" t="str">
        <f t="shared" si="12"/>
        <v>1</v>
      </c>
    </row>
    <row r="33" spans="1:10" s="66" customFormat="1" ht="18" customHeight="1">
      <c r="A33" s="50">
        <f>IF('มฐ.1'!A33="","",'มฐ.1'!A33)</f>
        <v>28</v>
      </c>
      <c r="B33" s="181" t="s">
        <v>150</v>
      </c>
      <c r="C33" s="182" t="s">
        <v>151</v>
      </c>
      <c r="D33" s="121">
        <v>0</v>
      </c>
      <c r="E33" s="121">
        <v>0</v>
      </c>
      <c r="F33" s="121">
        <v>0</v>
      </c>
      <c r="G33" s="121">
        <v>0</v>
      </c>
      <c r="H33" s="90">
        <f t="shared" si="11"/>
        <v>0</v>
      </c>
      <c r="I33" s="89">
        <f t="shared" si="9"/>
        <v>0</v>
      </c>
      <c r="J33" s="90" t="str">
        <f t="shared" si="12"/>
        <v>1</v>
      </c>
    </row>
    <row r="34" spans="1:10" s="66" customFormat="1" ht="18" customHeight="1">
      <c r="A34" s="50">
        <f>IF('มฐ.1'!A34="","",'มฐ.1'!A34)</f>
        <v>29</v>
      </c>
      <c r="B34" s="183" t="s">
        <v>152</v>
      </c>
      <c r="C34" s="184" t="s">
        <v>153</v>
      </c>
      <c r="D34" s="121">
        <v>0</v>
      </c>
      <c r="E34" s="121">
        <v>0</v>
      </c>
      <c r="F34" s="121">
        <v>0</v>
      </c>
      <c r="G34" s="121">
        <v>0</v>
      </c>
      <c r="H34" s="90">
        <f t="shared" si="11"/>
        <v>0</v>
      </c>
      <c r="I34" s="89">
        <f t="shared" si="9"/>
        <v>0</v>
      </c>
      <c r="J34" s="90" t="str">
        <f t="shared" si="12"/>
        <v>1</v>
      </c>
    </row>
    <row r="35" spans="1:10" s="66" customFormat="1" ht="18" customHeight="1">
      <c r="A35" s="50">
        <f>IF('มฐ.1'!A35="","",'มฐ.1'!A35)</f>
        <v>30</v>
      </c>
      <c r="B35" s="187" t="s">
        <v>154</v>
      </c>
      <c r="C35" s="188" t="s">
        <v>155</v>
      </c>
      <c r="D35" s="121">
        <v>0</v>
      </c>
      <c r="E35" s="121">
        <v>0</v>
      </c>
      <c r="F35" s="121">
        <v>0</v>
      </c>
      <c r="G35" s="121">
        <v>0</v>
      </c>
      <c r="H35" s="90">
        <f t="shared" si="11"/>
        <v>0</v>
      </c>
      <c r="I35" s="89">
        <f t="shared" si="9"/>
        <v>0</v>
      </c>
      <c r="J35" s="90" t="str">
        <f t="shared" si="12"/>
        <v>1</v>
      </c>
    </row>
    <row r="36" spans="1:10" s="66" customFormat="1" ht="18" customHeight="1">
      <c r="A36" s="50">
        <f>IF('มฐ.1'!A36="","",'มฐ.1'!A36)</f>
        <v>31</v>
      </c>
      <c r="B36" s="181" t="s">
        <v>156</v>
      </c>
      <c r="C36" s="182" t="s">
        <v>157</v>
      </c>
      <c r="D36" s="121">
        <v>0</v>
      </c>
      <c r="E36" s="121">
        <v>0</v>
      </c>
      <c r="F36" s="121">
        <v>0</v>
      </c>
      <c r="G36" s="121">
        <v>0</v>
      </c>
      <c r="H36" s="90">
        <f t="shared" si="8"/>
        <v>0</v>
      </c>
      <c r="I36" s="89">
        <f t="shared" si="9"/>
        <v>0</v>
      </c>
      <c r="J36" s="90" t="str">
        <f t="shared" si="2"/>
        <v>1</v>
      </c>
    </row>
    <row r="37" spans="1:22" s="66" customFormat="1" ht="18" customHeight="1">
      <c r="A37" s="50">
        <f>IF('มฐ.1'!A37="","",'มฐ.1'!A37)</f>
        <v>32</v>
      </c>
      <c r="B37" s="181" t="s">
        <v>158</v>
      </c>
      <c r="C37" s="182" t="s">
        <v>159</v>
      </c>
      <c r="D37" s="121">
        <v>0</v>
      </c>
      <c r="E37" s="121">
        <v>0</v>
      </c>
      <c r="F37" s="121">
        <v>0</v>
      </c>
      <c r="G37" s="121">
        <v>0</v>
      </c>
      <c r="H37" s="90">
        <f t="shared" si="8"/>
        <v>0</v>
      </c>
      <c r="I37" s="89">
        <f t="shared" si="9"/>
        <v>0</v>
      </c>
      <c r="J37" s="90" t="str">
        <f t="shared" si="2"/>
        <v>1</v>
      </c>
      <c r="L37" s="76"/>
      <c r="M37" s="76"/>
      <c r="N37" s="76"/>
      <c r="O37" s="76"/>
      <c r="P37" s="76"/>
      <c r="Q37" s="76"/>
      <c r="R37" s="76"/>
      <c r="S37" s="76"/>
      <c r="T37" s="76"/>
      <c r="U37" s="76"/>
      <c r="V37" s="76"/>
    </row>
    <row r="38" spans="1:22" s="66" customFormat="1" ht="18" customHeight="1">
      <c r="A38" s="50">
        <f>IF('มฐ.1'!A38="","",'มฐ.1'!A38)</f>
        <v>33</v>
      </c>
      <c r="B38" s="181" t="s">
        <v>160</v>
      </c>
      <c r="C38" s="182" t="s">
        <v>161</v>
      </c>
      <c r="D38" s="121">
        <v>0</v>
      </c>
      <c r="E38" s="121">
        <v>0</v>
      </c>
      <c r="F38" s="121">
        <v>0</v>
      </c>
      <c r="G38" s="121">
        <v>0</v>
      </c>
      <c r="H38" s="90">
        <f aca="true" t="shared" si="13" ref="H38:H48">SUM(D38:G38)</f>
        <v>0</v>
      </c>
      <c r="I38" s="89">
        <f t="shared" si="9"/>
        <v>0</v>
      </c>
      <c r="J38" s="90" t="str">
        <f aca="true" t="shared" si="14" ref="J38:J48">IF(A38="","",IF(OR(D38=1,E38=1,F38=1,G38=1,I38&lt;2),"1",IF(I38&gt;=4.5,"5",IF(I38&gt;=3.5,"4",IF(I38&gt;=2.5,"3",IF(I38&gt;=2,"2"))))))</f>
        <v>1</v>
      </c>
      <c r="L38" s="76"/>
      <c r="M38" s="76"/>
      <c r="N38" s="76"/>
      <c r="O38" s="76"/>
      <c r="P38" s="76"/>
      <c r="Q38" s="76"/>
      <c r="R38" s="76"/>
      <c r="S38" s="76"/>
      <c r="T38" s="76"/>
      <c r="U38" s="76"/>
      <c r="V38" s="76"/>
    </row>
    <row r="39" spans="1:22" s="66" customFormat="1" ht="18" customHeight="1">
      <c r="A39" s="50">
        <f>IF('มฐ.1'!A39="","",'มฐ.1'!A39)</f>
        <v>34</v>
      </c>
      <c r="B39" s="181"/>
      <c r="C39" s="182"/>
      <c r="D39" s="121">
        <v>0</v>
      </c>
      <c r="E39" s="121">
        <v>0</v>
      </c>
      <c r="F39" s="121">
        <v>0</v>
      </c>
      <c r="G39" s="121">
        <v>0</v>
      </c>
      <c r="H39" s="90">
        <f t="shared" si="13"/>
        <v>0</v>
      </c>
      <c r="I39" s="89">
        <f t="shared" si="9"/>
        <v>0</v>
      </c>
      <c r="J39" s="90" t="str">
        <f t="shared" si="14"/>
        <v>1</v>
      </c>
      <c r="L39" s="76"/>
      <c r="M39" s="76"/>
      <c r="N39" s="76"/>
      <c r="O39" s="76"/>
      <c r="P39" s="76"/>
      <c r="Q39" s="76"/>
      <c r="R39" s="76"/>
      <c r="S39" s="76"/>
      <c r="T39" s="76"/>
      <c r="U39" s="76"/>
      <c r="V39" s="76"/>
    </row>
    <row r="40" spans="1:22" s="66" customFormat="1" ht="18" customHeight="1">
      <c r="A40" s="50">
        <f>IF('มฐ.1'!A40="","",'มฐ.1'!A40)</f>
        <v>35</v>
      </c>
      <c r="B40" s="180">
        <f>'มฐ.1'!C40</f>
        <v>0</v>
      </c>
      <c r="C40" s="174"/>
      <c r="D40" s="121">
        <v>0</v>
      </c>
      <c r="E40" s="121">
        <v>0</v>
      </c>
      <c r="F40" s="121">
        <v>0</v>
      </c>
      <c r="G40" s="121">
        <v>0</v>
      </c>
      <c r="H40" s="90">
        <f>SUM(D40:G40)</f>
        <v>0</v>
      </c>
      <c r="I40" s="89">
        <f t="shared" si="9"/>
        <v>0</v>
      </c>
      <c r="J40" s="90" t="str">
        <f>IF(A40="","",IF(OR(D40=1,E40=1,F40=1,G40=1,I40&lt;2),"1",IF(I40&gt;=4.5,"5",IF(I40&gt;=3.5,"4",IF(I40&gt;=2.5,"3",IF(I40&gt;=2,"2"))))))</f>
        <v>1</v>
      </c>
      <c r="L40" s="76"/>
      <c r="M40" s="76"/>
      <c r="N40" s="76"/>
      <c r="O40" s="76"/>
      <c r="P40" s="76"/>
      <c r="Q40" s="76"/>
      <c r="R40" s="76"/>
      <c r="S40" s="76"/>
      <c r="T40" s="76"/>
      <c r="U40" s="76"/>
      <c r="V40" s="76"/>
    </row>
    <row r="41" spans="1:22" s="66" customFormat="1" ht="18" customHeight="1">
      <c r="A41" s="50">
        <f>IF('มฐ.1'!A41="","",'มฐ.1'!A41)</f>
        <v>36</v>
      </c>
      <c r="B41" s="180">
        <f>'มฐ.1'!C41</f>
        <v>0</v>
      </c>
      <c r="C41" s="174"/>
      <c r="D41" s="121">
        <v>0</v>
      </c>
      <c r="E41" s="121">
        <v>0</v>
      </c>
      <c r="F41" s="121">
        <v>0</v>
      </c>
      <c r="G41" s="121">
        <v>0</v>
      </c>
      <c r="H41" s="90">
        <f>SUM(D41:G41)</f>
        <v>0</v>
      </c>
      <c r="I41" s="89">
        <f t="shared" si="9"/>
        <v>0</v>
      </c>
      <c r="J41" s="90" t="str">
        <f>IF(A41="","",IF(OR(D41=1,E41=1,F41=1,G41=1,I41&lt;2),"1",IF(I41&gt;=4.5,"5",IF(I41&gt;=3.5,"4",IF(I41&gt;=2.5,"3",IF(I41&gt;=2,"2"))))))</f>
        <v>1</v>
      </c>
      <c r="L41" s="76"/>
      <c r="M41" s="76"/>
      <c r="N41" s="76"/>
      <c r="O41" s="76"/>
      <c r="P41" s="76"/>
      <c r="Q41" s="76"/>
      <c r="R41" s="76"/>
      <c r="S41" s="76"/>
      <c r="T41" s="76"/>
      <c r="U41" s="76"/>
      <c r="V41" s="76"/>
    </row>
    <row r="42" spans="1:22" s="66" customFormat="1" ht="18" customHeight="1">
      <c r="A42" s="50">
        <f>IF('มฐ.1'!A42="","",'มฐ.1'!A42)</f>
        <v>37</v>
      </c>
      <c r="B42" s="180">
        <f>'มฐ.1'!C40</f>
        <v>0</v>
      </c>
      <c r="C42" s="174"/>
      <c r="D42" s="121">
        <v>0</v>
      </c>
      <c r="E42" s="121">
        <v>0</v>
      </c>
      <c r="F42" s="121">
        <v>0</v>
      </c>
      <c r="G42" s="121">
        <v>0</v>
      </c>
      <c r="H42" s="90">
        <f t="shared" si="13"/>
        <v>0</v>
      </c>
      <c r="I42" s="89">
        <f t="shared" si="9"/>
        <v>0</v>
      </c>
      <c r="J42" s="90" t="str">
        <f t="shared" si="14"/>
        <v>1</v>
      </c>
      <c r="L42" s="76"/>
      <c r="M42" s="76"/>
      <c r="N42" s="76"/>
      <c r="O42" s="76"/>
      <c r="P42" s="76"/>
      <c r="Q42" s="76"/>
      <c r="R42" s="76"/>
      <c r="S42" s="76"/>
      <c r="T42" s="76"/>
      <c r="U42" s="76"/>
      <c r="V42" s="76"/>
    </row>
    <row r="43" spans="1:22" s="66" customFormat="1" ht="18" customHeight="1">
      <c r="A43" s="50">
        <f>IF('มฐ.1'!A43="","",'มฐ.1'!A43)</f>
        <v>38</v>
      </c>
      <c r="B43" s="180">
        <f>'มฐ.1'!C41</f>
        <v>0</v>
      </c>
      <c r="C43" s="174"/>
      <c r="D43" s="121">
        <v>0</v>
      </c>
      <c r="E43" s="121">
        <v>0</v>
      </c>
      <c r="F43" s="121">
        <v>0</v>
      </c>
      <c r="G43" s="121">
        <v>0</v>
      </c>
      <c r="H43" s="90">
        <f t="shared" si="13"/>
        <v>0</v>
      </c>
      <c r="I43" s="89">
        <f t="shared" si="9"/>
        <v>0</v>
      </c>
      <c r="J43" s="90" t="str">
        <f t="shared" si="14"/>
        <v>1</v>
      </c>
      <c r="L43" s="76"/>
      <c r="M43" s="76"/>
      <c r="N43" s="76"/>
      <c r="O43" s="76"/>
      <c r="P43" s="76"/>
      <c r="Q43" s="76"/>
      <c r="R43" s="76"/>
      <c r="S43" s="76"/>
      <c r="T43" s="76"/>
      <c r="U43" s="76"/>
      <c r="V43" s="76"/>
    </row>
    <row r="44" spans="1:22" s="66" customFormat="1" ht="18" customHeight="1">
      <c r="A44" s="50">
        <f>IF('มฐ.1'!A44="","",'มฐ.1'!A44)</f>
        <v>39</v>
      </c>
      <c r="B44" s="180">
        <f>'มฐ.1'!C42</f>
        <v>0</v>
      </c>
      <c r="C44" s="174"/>
      <c r="D44" s="121">
        <v>0</v>
      </c>
      <c r="E44" s="121">
        <v>0</v>
      </c>
      <c r="F44" s="121">
        <v>0</v>
      </c>
      <c r="G44" s="121">
        <v>0</v>
      </c>
      <c r="H44" s="90">
        <f t="shared" si="13"/>
        <v>0</v>
      </c>
      <c r="I44" s="89">
        <f t="shared" si="9"/>
        <v>0</v>
      </c>
      <c r="J44" s="90" t="str">
        <f t="shared" si="14"/>
        <v>1</v>
      </c>
      <c r="L44" s="76"/>
      <c r="M44" s="76"/>
      <c r="N44" s="76"/>
      <c r="O44" s="76"/>
      <c r="P44" s="76"/>
      <c r="Q44" s="76"/>
      <c r="R44" s="76"/>
      <c r="S44" s="76"/>
      <c r="T44" s="76"/>
      <c r="U44" s="76"/>
      <c r="V44" s="76"/>
    </row>
    <row r="45" spans="1:22" s="66" customFormat="1" ht="18" customHeight="1">
      <c r="A45" s="50">
        <f>IF('มฐ.1'!A45="","",'มฐ.1'!A45)</f>
        <v>40</v>
      </c>
      <c r="B45" s="180">
        <f>'มฐ.1'!C43</f>
        <v>0</v>
      </c>
      <c r="C45" s="174"/>
      <c r="D45" s="121">
        <v>0</v>
      </c>
      <c r="E45" s="121">
        <v>0</v>
      </c>
      <c r="F45" s="121">
        <v>0</v>
      </c>
      <c r="G45" s="121">
        <v>0</v>
      </c>
      <c r="H45" s="90">
        <f t="shared" si="13"/>
        <v>0</v>
      </c>
      <c r="I45" s="89">
        <f t="shared" si="9"/>
        <v>0</v>
      </c>
      <c r="J45" s="90" t="str">
        <f t="shared" si="14"/>
        <v>1</v>
      </c>
      <c r="L45" s="76"/>
      <c r="M45" s="76"/>
      <c r="N45" s="76"/>
      <c r="O45" s="76"/>
      <c r="P45" s="76"/>
      <c r="Q45" s="76"/>
      <c r="R45" s="76"/>
      <c r="S45" s="76"/>
      <c r="T45" s="76"/>
      <c r="U45" s="76"/>
      <c r="V45" s="76"/>
    </row>
    <row r="46" spans="1:22" s="66" customFormat="1" ht="18" customHeight="1">
      <c r="A46" s="50">
        <f>IF('มฐ.1'!A46="","",'มฐ.1'!A46)</f>
        <v>41</v>
      </c>
      <c r="B46" s="180">
        <f>'มฐ.1'!C46</f>
        <v>0</v>
      </c>
      <c r="C46" s="174"/>
      <c r="D46" s="121">
        <v>0</v>
      </c>
      <c r="E46" s="121">
        <v>0</v>
      </c>
      <c r="F46" s="121">
        <v>0</v>
      </c>
      <c r="G46" s="121">
        <v>0</v>
      </c>
      <c r="H46" s="90">
        <f t="shared" si="13"/>
        <v>0</v>
      </c>
      <c r="I46" s="89">
        <f t="shared" si="9"/>
        <v>0</v>
      </c>
      <c r="J46" s="90" t="str">
        <f t="shared" si="14"/>
        <v>1</v>
      </c>
      <c r="L46" s="76"/>
      <c r="M46" s="76"/>
      <c r="N46" s="76"/>
      <c r="O46" s="76"/>
      <c r="P46" s="76"/>
      <c r="Q46" s="76"/>
      <c r="R46" s="76"/>
      <c r="S46" s="76"/>
      <c r="T46" s="76"/>
      <c r="U46" s="76"/>
      <c r="V46" s="76"/>
    </row>
    <row r="47" spans="1:22" s="66" customFormat="1" ht="18" customHeight="1">
      <c r="A47" s="50">
        <f>IF('มฐ.1'!A47="","",'มฐ.1'!A47)</f>
        <v>42</v>
      </c>
      <c r="B47" s="180">
        <f>'มฐ.1'!C47</f>
        <v>0</v>
      </c>
      <c r="C47" s="174"/>
      <c r="D47" s="121">
        <v>0</v>
      </c>
      <c r="E47" s="121">
        <v>0</v>
      </c>
      <c r="F47" s="121">
        <v>0</v>
      </c>
      <c r="G47" s="121">
        <v>0</v>
      </c>
      <c r="H47" s="90">
        <f t="shared" si="13"/>
        <v>0</v>
      </c>
      <c r="I47" s="89">
        <f t="shared" si="9"/>
        <v>0</v>
      </c>
      <c r="J47" s="90" t="str">
        <f t="shared" si="14"/>
        <v>1</v>
      </c>
      <c r="L47" s="76"/>
      <c r="M47" s="76"/>
      <c r="N47" s="76"/>
      <c r="O47" s="76"/>
      <c r="P47" s="76"/>
      <c r="Q47" s="76"/>
      <c r="R47" s="76"/>
      <c r="S47" s="76"/>
      <c r="T47" s="76"/>
      <c r="U47" s="76"/>
      <c r="V47" s="76"/>
    </row>
    <row r="48" spans="1:22" s="66" customFormat="1" ht="18" customHeight="1">
      <c r="A48" s="50">
        <f>IF('มฐ.1'!A48="","",'มฐ.1'!A48)</f>
        <v>43</v>
      </c>
      <c r="B48" s="180">
        <f>'มฐ.1'!C48</f>
        <v>0</v>
      </c>
      <c r="C48" s="174"/>
      <c r="D48" s="121">
        <v>0</v>
      </c>
      <c r="E48" s="121">
        <v>0</v>
      </c>
      <c r="F48" s="121">
        <v>0</v>
      </c>
      <c r="G48" s="121">
        <v>0</v>
      </c>
      <c r="H48" s="90">
        <f t="shared" si="13"/>
        <v>0</v>
      </c>
      <c r="I48" s="89">
        <f t="shared" si="9"/>
        <v>0</v>
      </c>
      <c r="J48" s="90" t="str">
        <f t="shared" si="14"/>
        <v>1</v>
      </c>
      <c r="L48" s="76"/>
      <c r="M48" s="76"/>
      <c r="N48" s="76"/>
      <c r="O48" s="76"/>
      <c r="P48" s="76"/>
      <c r="Q48" s="76"/>
      <c r="R48" s="76"/>
      <c r="S48" s="76"/>
      <c r="T48" s="76"/>
      <c r="U48" s="76"/>
      <c r="V48" s="76"/>
    </row>
    <row r="49" spans="1:10" s="76" customFormat="1" ht="17.25" customHeight="1">
      <c r="A49" s="92">
        <v>0</v>
      </c>
      <c r="B49" s="266" t="s">
        <v>43</v>
      </c>
      <c r="C49" s="267"/>
      <c r="D49" s="89">
        <f>SUM(D6:D48)/MAX($A$6:$A$48)</f>
        <v>0</v>
      </c>
      <c r="E49" s="89">
        <f>SUM(E6:E48)/MAX($A$6:$A$48)</f>
        <v>0</v>
      </c>
      <c r="F49" s="89">
        <f>SUM(F6:F48)/MAX($A$6:$A$48)</f>
        <v>0</v>
      </c>
      <c r="G49" s="89">
        <f>SUM(G6:G48)/MAX($A$6:$A$48)</f>
        <v>0</v>
      </c>
      <c r="H49" s="90"/>
      <c r="I49" s="89">
        <f>SUM(D49:G49)/4</f>
        <v>0</v>
      </c>
      <c r="J49" s="90" t="str">
        <f t="shared" si="2"/>
        <v>1</v>
      </c>
    </row>
    <row r="50" spans="1:10" s="76" customFormat="1" ht="17.25" customHeight="1">
      <c r="A50" s="66"/>
      <c r="B50" s="66"/>
      <c r="C50" s="66"/>
      <c r="D50" s="66"/>
      <c r="E50" s="66"/>
      <c r="F50" s="66"/>
      <c r="G50" s="66"/>
      <c r="H50" s="66"/>
      <c r="I50" s="66"/>
      <c r="J50" s="66"/>
    </row>
    <row r="51" spans="1:10" s="76" customFormat="1" ht="17.25" customHeight="1">
      <c r="A51" s="66"/>
      <c r="B51" s="66"/>
      <c r="C51" s="66"/>
      <c r="D51" s="66"/>
      <c r="E51" s="66"/>
      <c r="F51" s="66"/>
      <c r="G51" s="66"/>
      <c r="H51" s="66"/>
      <c r="I51" s="66"/>
      <c r="J51" s="66"/>
    </row>
    <row r="52" spans="1:22" s="76" customFormat="1" ht="33" customHeight="1">
      <c r="A52" s="66"/>
      <c r="B52" s="91" t="s">
        <v>79</v>
      </c>
      <c r="C52" s="91"/>
      <c r="D52" s="66"/>
      <c r="E52" s="66"/>
      <c r="F52" s="66"/>
      <c r="G52" s="66"/>
      <c r="H52" s="66"/>
      <c r="I52" s="66"/>
      <c r="J52" s="66"/>
      <c r="L52" s="66"/>
      <c r="M52" s="66"/>
      <c r="N52" s="66"/>
      <c r="O52" s="66"/>
      <c r="P52" s="66"/>
      <c r="Q52" s="66"/>
      <c r="R52" s="66"/>
      <c r="S52" s="66"/>
      <c r="T52" s="66"/>
      <c r="U52" s="66"/>
      <c r="V52" s="66"/>
    </row>
    <row r="53" spans="1:22" s="76" customFormat="1" ht="22.5" customHeight="1">
      <c r="A53" s="66"/>
      <c r="B53" s="91" t="s">
        <v>75</v>
      </c>
      <c r="C53" s="91"/>
      <c r="D53" s="125"/>
      <c r="E53" s="124"/>
      <c r="F53" s="124"/>
      <c r="G53" s="124"/>
      <c r="H53" s="124"/>
      <c r="I53" s="124"/>
      <c r="J53" s="124"/>
      <c r="L53" s="66"/>
      <c r="M53" s="66"/>
      <c r="N53" s="66"/>
      <c r="O53" s="66"/>
      <c r="P53" s="66"/>
      <c r="Q53" s="66"/>
      <c r="R53" s="66"/>
      <c r="S53" s="66"/>
      <c r="T53" s="66"/>
      <c r="U53" s="66"/>
      <c r="V53" s="66"/>
    </row>
    <row r="54" spans="1:22" s="76" customFormat="1" ht="21" customHeight="1">
      <c r="A54" s="66"/>
      <c r="B54" s="91"/>
      <c r="C54" s="91"/>
      <c r="D54" s="125"/>
      <c r="E54" s="124"/>
      <c r="F54" s="124"/>
      <c r="G54" s="124"/>
      <c r="H54" s="124"/>
      <c r="I54" s="124"/>
      <c r="J54" s="124"/>
      <c r="L54" s="66"/>
      <c r="M54" s="66"/>
      <c r="N54" s="66"/>
      <c r="O54" s="66"/>
      <c r="P54" s="66"/>
      <c r="Q54" s="66"/>
      <c r="R54" s="66"/>
      <c r="S54" s="66"/>
      <c r="T54" s="66"/>
      <c r="U54" s="66"/>
      <c r="V54" s="66"/>
    </row>
    <row r="55" spans="1:22" s="76" customFormat="1" ht="17.25" customHeight="1">
      <c r="A55" s="66"/>
      <c r="B55" s="66"/>
      <c r="C55" s="66"/>
      <c r="D55" s="125"/>
      <c r="E55" s="124"/>
      <c r="F55" s="124"/>
      <c r="G55" s="124"/>
      <c r="H55" s="124"/>
      <c r="I55" s="124"/>
      <c r="J55" s="124"/>
      <c r="L55" s="66"/>
      <c r="M55" s="66"/>
      <c r="N55" s="66"/>
      <c r="O55" s="66"/>
      <c r="P55" s="66"/>
      <c r="Q55" s="66"/>
      <c r="R55" s="66"/>
      <c r="S55" s="66"/>
      <c r="T55" s="66"/>
      <c r="U55" s="66"/>
      <c r="V55" s="66"/>
    </row>
    <row r="56" spans="1:22" s="76" customFormat="1" ht="17.25" customHeight="1">
      <c r="A56" s="66"/>
      <c r="B56" s="66"/>
      <c r="C56" s="66"/>
      <c r="D56" s="125"/>
      <c r="E56" s="124"/>
      <c r="F56" s="124"/>
      <c r="G56" s="124"/>
      <c r="H56" s="124"/>
      <c r="I56" s="124"/>
      <c r="J56" s="124"/>
      <c r="L56" s="66"/>
      <c r="M56" s="66"/>
      <c r="N56" s="66"/>
      <c r="O56" s="66"/>
      <c r="P56" s="66"/>
      <c r="Q56" s="66"/>
      <c r="R56" s="66"/>
      <c r="S56" s="66"/>
      <c r="T56" s="66"/>
      <c r="U56" s="66"/>
      <c r="V56" s="66"/>
    </row>
    <row r="57" spans="1:22" s="76" customFormat="1" ht="17.25" customHeight="1">
      <c r="A57" s="66"/>
      <c r="B57" s="66"/>
      <c r="C57" s="66"/>
      <c r="D57" s="125"/>
      <c r="E57" s="124"/>
      <c r="F57" s="124"/>
      <c r="G57" s="124"/>
      <c r="H57" s="124"/>
      <c r="I57" s="124"/>
      <c r="J57" s="124"/>
      <c r="L57" s="66"/>
      <c r="M57" s="66"/>
      <c r="N57" s="66"/>
      <c r="O57" s="66"/>
      <c r="P57" s="66"/>
      <c r="Q57" s="66"/>
      <c r="R57" s="66"/>
      <c r="S57" s="66"/>
      <c r="T57" s="66"/>
      <c r="U57" s="66"/>
      <c r="V57" s="66"/>
    </row>
    <row r="58" spans="1:22" s="76" customFormat="1" ht="17.25" customHeight="1">
      <c r="A58" s="66"/>
      <c r="B58" s="66"/>
      <c r="C58" s="66"/>
      <c r="D58" s="125"/>
      <c r="E58" s="124"/>
      <c r="F58" s="124"/>
      <c r="G58" s="124"/>
      <c r="H58" s="124"/>
      <c r="I58" s="124"/>
      <c r="J58" s="124"/>
      <c r="L58" s="66"/>
      <c r="M58" s="66"/>
      <c r="N58" s="66"/>
      <c r="O58" s="66"/>
      <c r="P58" s="66"/>
      <c r="Q58" s="66"/>
      <c r="R58" s="66"/>
      <c r="S58" s="66"/>
      <c r="T58" s="66"/>
      <c r="U58" s="66"/>
      <c r="V58" s="66"/>
    </row>
    <row r="59" spans="1:22" s="76" customFormat="1" ht="17.25" customHeight="1">
      <c r="A59" s="66"/>
      <c r="B59" s="66"/>
      <c r="C59" s="66"/>
      <c r="D59" s="125"/>
      <c r="E59" s="124"/>
      <c r="F59" s="124"/>
      <c r="G59" s="124"/>
      <c r="H59" s="124"/>
      <c r="I59" s="124"/>
      <c r="J59" s="124"/>
      <c r="L59" s="66"/>
      <c r="M59" s="66"/>
      <c r="N59" s="66"/>
      <c r="O59" s="66"/>
      <c r="P59" s="66"/>
      <c r="Q59" s="66"/>
      <c r="R59" s="66"/>
      <c r="S59" s="66"/>
      <c r="T59" s="66"/>
      <c r="U59" s="66"/>
      <c r="V59" s="66"/>
    </row>
    <row r="60" spans="1:22" s="76" customFormat="1" ht="17.25" customHeight="1">
      <c r="A60" s="66"/>
      <c r="B60" s="66"/>
      <c r="C60" s="66"/>
      <c r="D60" s="125"/>
      <c r="E60" s="124"/>
      <c r="F60" s="124"/>
      <c r="G60" s="124"/>
      <c r="H60" s="124"/>
      <c r="I60" s="124"/>
      <c r="J60" s="124"/>
      <c r="L60" s="66"/>
      <c r="M60" s="66"/>
      <c r="N60" s="66"/>
      <c r="O60" s="66"/>
      <c r="P60" s="66"/>
      <c r="Q60" s="66"/>
      <c r="R60" s="66"/>
      <c r="S60" s="66"/>
      <c r="T60" s="66"/>
      <c r="U60" s="66"/>
      <c r="V60" s="66"/>
    </row>
    <row r="61" spans="1:22" s="76" customFormat="1" ht="17.25" customHeight="1">
      <c r="A61" s="66"/>
      <c r="B61" s="66"/>
      <c r="C61" s="66"/>
      <c r="D61" s="125"/>
      <c r="E61" s="124"/>
      <c r="F61" s="124"/>
      <c r="G61" s="124"/>
      <c r="H61" s="124"/>
      <c r="I61" s="124"/>
      <c r="J61" s="124"/>
      <c r="L61" s="66"/>
      <c r="M61" s="66"/>
      <c r="N61" s="66"/>
      <c r="O61" s="66"/>
      <c r="P61" s="66"/>
      <c r="Q61" s="66"/>
      <c r="R61" s="66"/>
      <c r="S61" s="66"/>
      <c r="T61" s="66"/>
      <c r="U61" s="66"/>
      <c r="V61" s="66"/>
    </row>
    <row r="62" spans="4:10" s="66" customFormat="1" ht="16.5" customHeight="1">
      <c r="D62" s="125"/>
      <c r="E62" s="124"/>
      <c r="F62" s="124"/>
      <c r="G62" s="124"/>
      <c r="H62" s="124"/>
      <c r="I62" s="124"/>
      <c r="J62" s="124"/>
    </row>
    <row r="63" spans="4:10" s="66" customFormat="1" ht="16.5" customHeight="1">
      <c r="D63" s="125"/>
      <c r="E63" s="124"/>
      <c r="F63" s="124"/>
      <c r="G63" s="124"/>
      <c r="H63" s="124"/>
      <c r="I63" s="124"/>
      <c r="J63" s="124"/>
    </row>
    <row r="64" spans="4:10" s="66" customFormat="1" ht="16.5" customHeight="1">
      <c r="D64" s="125"/>
      <c r="E64" s="124"/>
      <c r="F64" s="124"/>
      <c r="G64" s="124"/>
      <c r="H64" s="124"/>
      <c r="I64" s="124"/>
      <c r="J64" s="124"/>
    </row>
    <row r="65" spans="4:10" s="66" customFormat="1" ht="16.5" customHeight="1">
      <c r="D65" s="125"/>
      <c r="E65" s="124"/>
      <c r="F65" s="124"/>
      <c r="G65" s="124"/>
      <c r="H65" s="124"/>
      <c r="I65" s="124"/>
      <c r="J65" s="124"/>
    </row>
    <row r="66" spans="4:10" s="66" customFormat="1" ht="16.5" customHeight="1">
      <c r="D66" s="125"/>
      <c r="E66" s="124"/>
      <c r="F66" s="124"/>
      <c r="G66" s="124"/>
      <c r="H66" s="124"/>
      <c r="I66" s="124"/>
      <c r="J66" s="124"/>
    </row>
    <row r="67" spans="4:10" s="66" customFormat="1" ht="16.5" customHeight="1">
      <c r="D67" s="125"/>
      <c r="E67" s="124"/>
      <c r="F67" s="124"/>
      <c r="G67" s="124"/>
      <c r="H67" s="124"/>
      <c r="I67" s="124"/>
      <c r="J67" s="124"/>
    </row>
    <row r="68" spans="4:10" s="66" customFormat="1" ht="16.5" customHeight="1">
      <c r="D68" s="125"/>
      <c r="E68" s="124"/>
      <c r="F68" s="124"/>
      <c r="G68" s="124"/>
      <c r="H68" s="124"/>
      <c r="I68" s="124"/>
      <c r="J68" s="124"/>
    </row>
    <row r="69" spans="4:10" s="66" customFormat="1" ht="16.5" customHeight="1">
      <c r="D69" s="125"/>
      <c r="E69" s="124"/>
      <c r="F69" s="124"/>
      <c r="G69" s="124"/>
      <c r="H69" s="124"/>
      <c r="I69" s="124"/>
      <c r="J69" s="124"/>
    </row>
    <row r="70" spans="4:10" s="66" customFormat="1" ht="16.5" customHeight="1">
      <c r="D70" s="125"/>
      <c r="E70" s="124"/>
      <c r="F70" s="124"/>
      <c r="G70" s="124"/>
      <c r="H70" s="124"/>
      <c r="I70" s="124"/>
      <c r="J70" s="124"/>
    </row>
    <row r="71" spans="4:10" s="66" customFormat="1" ht="16.5" customHeight="1">
      <c r="D71" s="125"/>
      <c r="E71" s="124"/>
      <c r="F71" s="124"/>
      <c r="G71" s="124"/>
      <c r="H71" s="124"/>
      <c r="I71" s="124"/>
      <c r="J71" s="124"/>
    </row>
    <row r="72" spans="4:10" s="66" customFormat="1" ht="16.5" customHeight="1">
      <c r="D72" s="125"/>
      <c r="E72" s="124"/>
      <c r="F72" s="124"/>
      <c r="G72" s="124"/>
      <c r="H72" s="124"/>
      <c r="I72" s="124"/>
      <c r="J72" s="124"/>
    </row>
    <row r="73" spans="4:10" s="66" customFormat="1" ht="16.5" customHeight="1">
      <c r="D73" s="125"/>
      <c r="E73" s="124"/>
      <c r="F73" s="124"/>
      <c r="G73" s="124"/>
      <c r="H73" s="124"/>
      <c r="I73" s="124"/>
      <c r="J73" s="124"/>
    </row>
    <row r="74" spans="4:10" s="66" customFormat="1" ht="16.5" customHeight="1">
      <c r="D74" s="125"/>
      <c r="E74" s="124"/>
      <c r="F74" s="124"/>
      <c r="G74" s="124"/>
      <c r="H74" s="124"/>
      <c r="I74" s="124"/>
      <c r="J74" s="124"/>
    </row>
    <row r="75" spans="4:10" s="66" customFormat="1" ht="16.5" customHeight="1">
      <c r="D75" s="125"/>
      <c r="E75" s="124"/>
      <c r="F75" s="124"/>
      <c r="G75" s="124"/>
      <c r="H75" s="124"/>
      <c r="I75" s="124"/>
      <c r="J75" s="124"/>
    </row>
    <row r="76" spans="4:10" s="66" customFormat="1" ht="16.5" customHeight="1">
      <c r="D76" s="125"/>
      <c r="E76" s="124"/>
      <c r="F76" s="124"/>
      <c r="G76" s="124"/>
      <c r="H76" s="124"/>
      <c r="I76" s="124"/>
      <c r="J76" s="124"/>
    </row>
    <row r="77" spans="4:10" s="66" customFormat="1" ht="16.5" customHeight="1">
      <c r="D77" s="125"/>
      <c r="E77" s="124"/>
      <c r="F77" s="124"/>
      <c r="G77" s="124"/>
      <c r="H77" s="124"/>
      <c r="I77" s="124"/>
      <c r="J77" s="124"/>
    </row>
    <row r="78" spans="4:10" s="66" customFormat="1" ht="16.5" customHeight="1">
      <c r="D78" s="125"/>
      <c r="E78" s="124"/>
      <c r="F78" s="124"/>
      <c r="G78" s="124"/>
      <c r="H78" s="124"/>
      <c r="I78" s="124"/>
      <c r="J78" s="124"/>
    </row>
    <row r="79" spans="4:10" s="66" customFormat="1" ht="16.5" customHeight="1">
      <c r="D79" s="125"/>
      <c r="E79" s="124"/>
      <c r="F79" s="124"/>
      <c r="G79" s="124"/>
      <c r="H79" s="124"/>
      <c r="I79" s="124"/>
      <c r="J79" s="124"/>
    </row>
    <row r="80" spans="4:10" s="66" customFormat="1" ht="16.5" customHeight="1">
      <c r="D80" s="125"/>
      <c r="E80" s="124"/>
      <c r="F80" s="124"/>
      <c r="G80" s="124"/>
      <c r="H80" s="124"/>
      <c r="I80" s="124"/>
      <c r="J80" s="124"/>
    </row>
    <row r="81" spans="4:10" s="66" customFormat="1" ht="16.5" customHeight="1">
      <c r="D81" s="125"/>
      <c r="E81" s="124"/>
      <c r="F81" s="124"/>
      <c r="G81" s="124"/>
      <c r="H81" s="124"/>
      <c r="I81" s="124"/>
      <c r="J81" s="124"/>
    </row>
    <row r="82" spans="4:10" s="66" customFormat="1" ht="16.5" customHeight="1">
      <c r="D82" s="125"/>
      <c r="E82" s="124"/>
      <c r="F82" s="124"/>
      <c r="G82" s="124"/>
      <c r="H82" s="124"/>
      <c r="I82" s="124"/>
      <c r="J82" s="124"/>
    </row>
    <row r="83" spans="4:10" s="66" customFormat="1" ht="16.5" customHeight="1">
      <c r="D83" s="125"/>
      <c r="E83" s="124"/>
      <c r="F83" s="124"/>
      <c r="G83" s="124"/>
      <c r="H83" s="124"/>
      <c r="I83" s="124"/>
      <c r="J83" s="124"/>
    </row>
    <row r="84" spans="4:10" s="66" customFormat="1" ht="16.5" customHeight="1">
      <c r="D84" s="125"/>
      <c r="E84" s="124"/>
      <c r="F84" s="124"/>
      <c r="G84" s="124"/>
      <c r="H84" s="124"/>
      <c r="I84" s="124"/>
      <c r="J84" s="124"/>
    </row>
    <row r="85" spans="4:10" s="66" customFormat="1" ht="16.5" customHeight="1">
      <c r="D85" s="125"/>
      <c r="E85" s="124"/>
      <c r="F85" s="124"/>
      <c r="G85" s="124"/>
      <c r="H85" s="124"/>
      <c r="I85" s="124"/>
      <c r="J85" s="124"/>
    </row>
    <row r="86" spans="4:10" s="66" customFormat="1" ht="16.5" customHeight="1">
      <c r="D86" s="125"/>
      <c r="E86" s="124"/>
      <c r="F86" s="124"/>
      <c r="G86" s="124"/>
      <c r="H86" s="124"/>
      <c r="I86" s="124"/>
      <c r="J86" s="124"/>
    </row>
    <row r="87" spans="4:10" s="66" customFormat="1" ht="16.5" customHeight="1">
      <c r="D87" s="125"/>
      <c r="E87" s="124"/>
      <c r="F87" s="124"/>
      <c r="G87" s="124"/>
      <c r="H87" s="124"/>
      <c r="I87" s="124"/>
      <c r="J87" s="124"/>
    </row>
    <row r="88" spans="4:10" s="66" customFormat="1" ht="16.5" customHeight="1">
      <c r="D88" s="125"/>
      <c r="E88" s="124"/>
      <c r="F88" s="124"/>
      <c r="G88" s="124"/>
      <c r="H88" s="124"/>
      <c r="I88" s="124"/>
      <c r="J88" s="124"/>
    </row>
    <row r="89" spans="4:10" s="66" customFormat="1" ht="16.5" customHeight="1">
      <c r="D89" s="125"/>
      <c r="E89" s="124"/>
      <c r="F89" s="124"/>
      <c r="G89" s="124"/>
      <c r="H89" s="124"/>
      <c r="I89" s="124"/>
      <c r="J89" s="124"/>
    </row>
    <row r="90" spans="4:10" s="66" customFormat="1" ht="16.5" customHeight="1">
      <c r="D90" s="125"/>
      <c r="E90" s="124"/>
      <c r="F90" s="124"/>
      <c r="G90" s="124"/>
      <c r="H90" s="124"/>
      <c r="I90" s="124"/>
      <c r="J90" s="124"/>
    </row>
    <row r="91" spans="4:10" s="66" customFormat="1" ht="16.5" customHeight="1">
      <c r="D91" s="125"/>
      <c r="E91" s="124"/>
      <c r="F91" s="124"/>
      <c r="G91" s="124"/>
      <c r="H91" s="124"/>
      <c r="I91" s="124"/>
      <c r="J91" s="124"/>
    </row>
    <row r="92" spans="4:10" s="66" customFormat="1" ht="16.5" customHeight="1">
      <c r="D92" s="125"/>
      <c r="E92" s="124"/>
      <c r="F92" s="124"/>
      <c r="G92" s="124"/>
      <c r="H92" s="124"/>
      <c r="I92" s="124"/>
      <c r="J92" s="124"/>
    </row>
    <row r="93" spans="4:10" s="66" customFormat="1" ht="16.5" customHeight="1">
      <c r="D93" s="125"/>
      <c r="E93" s="124"/>
      <c r="F93" s="124"/>
      <c r="G93" s="124"/>
      <c r="H93" s="124"/>
      <c r="I93" s="124"/>
      <c r="J93" s="124"/>
    </row>
    <row r="94" spans="4:10" s="66" customFormat="1" ht="16.5" customHeight="1">
      <c r="D94" s="125"/>
      <c r="E94" s="124"/>
      <c r="F94" s="124"/>
      <c r="G94" s="124"/>
      <c r="H94" s="124"/>
      <c r="I94" s="124"/>
      <c r="J94" s="124"/>
    </row>
    <row r="95" spans="4:10" s="66" customFormat="1" ht="16.5" customHeight="1">
      <c r="D95" s="125"/>
      <c r="E95" s="124"/>
      <c r="F95" s="124"/>
      <c r="G95" s="124"/>
      <c r="H95" s="124"/>
      <c r="I95" s="124"/>
      <c r="J95" s="124"/>
    </row>
    <row r="96" spans="4:10" s="66" customFormat="1" ht="16.5" customHeight="1">
      <c r="D96" s="125"/>
      <c r="E96" s="124"/>
      <c r="F96" s="124"/>
      <c r="G96" s="124"/>
      <c r="H96" s="124"/>
      <c r="I96" s="124"/>
      <c r="J96" s="124"/>
    </row>
    <row r="97" spans="4:10" s="66" customFormat="1" ht="16.5" customHeight="1">
      <c r="D97" s="125"/>
      <c r="E97" s="124"/>
      <c r="F97" s="124"/>
      <c r="G97" s="124"/>
      <c r="H97" s="124"/>
      <c r="I97" s="124"/>
      <c r="J97" s="124"/>
    </row>
    <row r="98" spans="4:10" s="66" customFormat="1" ht="16.5" customHeight="1">
      <c r="D98" s="125"/>
      <c r="E98" s="124"/>
      <c r="F98" s="124"/>
      <c r="G98" s="124"/>
      <c r="H98" s="124"/>
      <c r="I98" s="124"/>
      <c r="J98" s="124"/>
    </row>
    <row r="99" spans="4:10" s="66" customFormat="1" ht="16.5" customHeight="1">
      <c r="D99" s="125"/>
      <c r="E99" s="124"/>
      <c r="F99" s="124"/>
      <c r="G99" s="124"/>
      <c r="H99" s="124"/>
      <c r="I99" s="124"/>
      <c r="J99" s="124"/>
    </row>
    <row r="100" spans="4:10" s="66" customFormat="1" ht="16.5" customHeight="1">
      <c r="D100" s="125"/>
      <c r="E100" s="124"/>
      <c r="F100" s="124"/>
      <c r="G100" s="124"/>
      <c r="H100" s="124"/>
      <c r="I100" s="124"/>
      <c r="J100" s="124"/>
    </row>
    <row r="101" spans="4:10" s="66" customFormat="1" ht="16.5" customHeight="1">
      <c r="D101" s="125"/>
      <c r="E101" s="124"/>
      <c r="F101" s="124"/>
      <c r="G101" s="124"/>
      <c r="H101" s="124"/>
      <c r="I101" s="124"/>
      <c r="J101" s="124"/>
    </row>
    <row r="102" spans="4:10" s="66" customFormat="1" ht="16.5" customHeight="1">
      <c r="D102" s="125"/>
      <c r="E102" s="124"/>
      <c r="F102" s="124"/>
      <c r="G102" s="124"/>
      <c r="H102" s="124"/>
      <c r="I102" s="124"/>
      <c r="J102" s="124"/>
    </row>
    <row r="103" spans="4:10" s="66" customFormat="1" ht="16.5" customHeight="1">
      <c r="D103" s="125"/>
      <c r="E103" s="124"/>
      <c r="F103" s="124"/>
      <c r="G103" s="124"/>
      <c r="H103" s="124"/>
      <c r="I103" s="124"/>
      <c r="J103" s="124"/>
    </row>
    <row r="104" spans="4:10" s="66" customFormat="1" ht="16.5" customHeight="1">
      <c r="D104" s="125"/>
      <c r="E104" s="124"/>
      <c r="F104" s="124"/>
      <c r="G104" s="124"/>
      <c r="H104" s="124"/>
      <c r="I104" s="124"/>
      <c r="J104" s="124"/>
    </row>
    <row r="105" spans="4:10" s="66" customFormat="1" ht="16.5" customHeight="1">
      <c r="D105" s="125"/>
      <c r="E105" s="124"/>
      <c r="F105" s="124"/>
      <c r="G105" s="124"/>
      <c r="H105" s="124"/>
      <c r="I105" s="124"/>
      <c r="J105" s="124"/>
    </row>
    <row r="106" spans="4:10" s="66" customFormat="1" ht="16.5" customHeight="1">
      <c r="D106" s="125"/>
      <c r="E106" s="124"/>
      <c r="F106" s="124"/>
      <c r="G106" s="124"/>
      <c r="H106" s="124"/>
      <c r="I106" s="124"/>
      <c r="J106" s="124"/>
    </row>
    <row r="107" spans="4:10" s="66" customFormat="1" ht="16.5" customHeight="1">
      <c r="D107" s="125"/>
      <c r="E107" s="124"/>
      <c r="F107" s="124"/>
      <c r="G107" s="124"/>
      <c r="H107" s="124"/>
      <c r="I107" s="124"/>
      <c r="J107" s="124"/>
    </row>
    <row r="108" spans="4:10" s="66" customFormat="1" ht="16.5" customHeight="1">
      <c r="D108" s="125"/>
      <c r="E108" s="124"/>
      <c r="F108" s="124"/>
      <c r="G108" s="124"/>
      <c r="H108" s="124"/>
      <c r="I108" s="124"/>
      <c r="J108" s="124"/>
    </row>
    <row r="109" spans="4:10" s="66" customFormat="1" ht="16.5" customHeight="1">
      <c r="D109" s="125"/>
      <c r="E109" s="124"/>
      <c r="F109" s="124"/>
      <c r="G109" s="124"/>
      <c r="H109" s="124"/>
      <c r="I109" s="124"/>
      <c r="J109" s="124"/>
    </row>
    <row r="110" spans="4:10" s="66" customFormat="1" ht="16.5" customHeight="1">
      <c r="D110" s="125"/>
      <c r="E110" s="124"/>
      <c r="F110" s="124"/>
      <c r="G110" s="124"/>
      <c r="H110" s="124"/>
      <c r="I110" s="124"/>
      <c r="J110" s="124"/>
    </row>
    <row r="111" spans="4:10" s="66" customFormat="1" ht="16.5" customHeight="1">
      <c r="D111" s="125"/>
      <c r="E111" s="124"/>
      <c r="F111" s="124"/>
      <c r="G111" s="124"/>
      <c r="H111" s="124"/>
      <c r="I111" s="124"/>
      <c r="J111" s="124"/>
    </row>
    <row r="112" spans="4:10" s="66" customFormat="1" ht="16.5" customHeight="1">
      <c r="D112" s="125"/>
      <c r="E112" s="124"/>
      <c r="F112" s="124"/>
      <c r="G112" s="124"/>
      <c r="H112" s="124"/>
      <c r="I112" s="124"/>
      <c r="J112" s="124"/>
    </row>
    <row r="113" spans="4:10" s="66" customFormat="1" ht="16.5" customHeight="1">
      <c r="D113" s="125"/>
      <c r="E113" s="124"/>
      <c r="F113" s="124"/>
      <c r="G113" s="124"/>
      <c r="H113" s="124"/>
      <c r="I113" s="124"/>
      <c r="J113" s="124"/>
    </row>
    <row r="114" spans="4:10" s="66" customFormat="1" ht="16.5" customHeight="1">
      <c r="D114" s="125"/>
      <c r="E114" s="124"/>
      <c r="F114" s="124"/>
      <c r="G114" s="124"/>
      <c r="H114" s="124"/>
      <c r="I114" s="124"/>
      <c r="J114" s="124"/>
    </row>
    <row r="115" spans="4:10" s="66" customFormat="1" ht="16.5" customHeight="1">
      <c r="D115" s="125"/>
      <c r="E115" s="124"/>
      <c r="F115" s="124"/>
      <c r="G115" s="124"/>
      <c r="H115" s="124"/>
      <c r="I115" s="124"/>
      <c r="J115" s="124"/>
    </row>
    <row r="116" spans="4:10" s="66" customFormat="1" ht="18.75">
      <c r="D116" s="125"/>
      <c r="E116" s="124"/>
      <c r="F116" s="124"/>
      <c r="G116" s="124"/>
      <c r="H116" s="124"/>
      <c r="I116" s="124"/>
      <c r="J116" s="124"/>
    </row>
    <row r="117" spans="4:10" s="66" customFormat="1" ht="18.75">
      <c r="D117" s="125"/>
      <c r="E117" s="124"/>
      <c r="F117" s="124"/>
      <c r="G117" s="124"/>
      <c r="H117" s="124"/>
      <c r="I117" s="124"/>
      <c r="J117" s="124"/>
    </row>
    <row r="118" spans="4:10" s="66" customFormat="1" ht="18.75">
      <c r="D118" s="125"/>
      <c r="E118" s="124"/>
      <c r="F118" s="124"/>
      <c r="G118" s="124"/>
      <c r="H118" s="124"/>
      <c r="I118" s="124"/>
      <c r="J118" s="124"/>
    </row>
    <row r="119" spans="4:10" s="66" customFormat="1" ht="18.75">
      <c r="D119" s="125"/>
      <c r="E119" s="124"/>
      <c r="F119" s="124"/>
      <c r="G119" s="124"/>
      <c r="H119" s="124"/>
      <c r="I119" s="124"/>
      <c r="J119" s="124"/>
    </row>
    <row r="120" spans="4:10" s="66" customFormat="1" ht="18.75">
      <c r="D120" s="125"/>
      <c r="E120" s="124"/>
      <c r="F120" s="124"/>
      <c r="G120" s="124"/>
      <c r="H120" s="124"/>
      <c r="I120" s="124"/>
      <c r="J120" s="124"/>
    </row>
    <row r="121" spans="4:10" s="66" customFormat="1" ht="18.75">
      <c r="D121" s="125"/>
      <c r="E121" s="124"/>
      <c r="F121" s="124"/>
      <c r="G121" s="124"/>
      <c r="H121" s="124"/>
      <c r="I121" s="124"/>
      <c r="J121" s="124"/>
    </row>
    <row r="122" spans="4:10" s="66" customFormat="1" ht="18.75">
      <c r="D122" s="125"/>
      <c r="E122" s="124"/>
      <c r="F122" s="124"/>
      <c r="G122" s="124"/>
      <c r="H122" s="124"/>
      <c r="I122" s="124"/>
      <c r="J122" s="124"/>
    </row>
    <row r="123" spans="4:10" s="66" customFormat="1" ht="18.75">
      <c r="D123" s="125"/>
      <c r="E123" s="124"/>
      <c r="F123" s="124"/>
      <c r="G123" s="124"/>
      <c r="H123" s="124"/>
      <c r="I123" s="124"/>
      <c r="J123" s="124"/>
    </row>
    <row r="124" spans="4:10" s="66" customFormat="1" ht="18.75">
      <c r="D124" s="125"/>
      <c r="E124" s="124"/>
      <c r="F124" s="124"/>
      <c r="G124" s="124"/>
      <c r="H124" s="124"/>
      <c r="I124" s="124"/>
      <c r="J124" s="124"/>
    </row>
    <row r="125" spans="4:10" s="66" customFormat="1" ht="18.75">
      <c r="D125" s="125"/>
      <c r="E125" s="124"/>
      <c r="F125" s="124"/>
      <c r="G125" s="124"/>
      <c r="H125" s="124"/>
      <c r="I125" s="124"/>
      <c r="J125" s="124"/>
    </row>
    <row r="126" spans="4:10" s="66" customFormat="1" ht="18.75">
      <c r="D126" s="125"/>
      <c r="E126" s="124"/>
      <c r="F126" s="124"/>
      <c r="G126" s="124"/>
      <c r="H126" s="124"/>
      <c r="I126" s="124"/>
      <c r="J126" s="124"/>
    </row>
    <row r="127" spans="4:10" s="66" customFormat="1" ht="18.75">
      <c r="D127" s="125"/>
      <c r="E127" s="124"/>
      <c r="F127" s="124"/>
      <c r="G127" s="124"/>
      <c r="H127" s="124"/>
      <c r="I127" s="124"/>
      <c r="J127" s="124"/>
    </row>
    <row r="128" spans="1:10" s="66" customFormat="1" ht="18.75">
      <c r="A128" s="114"/>
      <c r="B128" s="114"/>
      <c r="C128" s="114"/>
      <c r="D128" s="127"/>
      <c r="E128" s="126"/>
      <c r="F128" s="126"/>
      <c r="G128" s="126"/>
      <c r="H128" s="126"/>
      <c r="I128" s="126"/>
      <c r="J128" s="126"/>
    </row>
    <row r="129" spans="1:10" s="66" customFormat="1" ht="18.75">
      <c r="A129" s="114"/>
      <c r="B129" s="114"/>
      <c r="C129" s="114"/>
      <c r="D129" s="127"/>
      <c r="E129" s="126"/>
      <c r="F129" s="126"/>
      <c r="G129" s="126"/>
      <c r="H129" s="126"/>
      <c r="I129" s="126"/>
      <c r="J129" s="126"/>
    </row>
    <row r="130" spans="1:10" s="66" customFormat="1" ht="18.75">
      <c r="A130" s="114"/>
      <c r="B130" s="114"/>
      <c r="C130" s="114"/>
      <c r="D130" s="127"/>
      <c r="E130" s="126"/>
      <c r="F130" s="126"/>
      <c r="G130" s="126"/>
      <c r="H130" s="126"/>
      <c r="I130" s="126"/>
      <c r="J130" s="126"/>
    </row>
    <row r="131" spans="1:10" s="66" customFormat="1" ht="18.75">
      <c r="A131" s="114"/>
      <c r="B131" s="114"/>
      <c r="C131" s="114"/>
      <c r="D131" s="127"/>
      <c r="E131" s="126"/>
      <c r="F131" s="126"/>
      <c r="G131" s="126"/>
      <c r="H131" s="126"/>
      <c r="I131" s="126"/>
      <c r="J131" s="126"/>
    </row>
    <row r="132" spans="1:10" s="66" customFormat="1" ht="18.75">
      <c r="A132" s="114"/>
      <c r="B132" s="114"/>
      <c r="C132" s="114"/>
      <c r="D132" s="127"/>
      <c r="E132" s="126"/>
      <c r="F132" s="126"/>
      <c r="G132" s="126"/>
      <c r="H132" s="126"/>
      <c r="I132" s="126"/>
      <c r="J132" s="126"/>
    </row>
    <row r="133" spans="1:10" s="66" customFormat="1" ht="18.75">
      <c r="A133" s="114"/>
      <c r="B133" s="114"/>
      <c r="C133" s="114"/>
      <c r="D133" s="127"/>
      <c r="E133" s="126"/>
      <c r="F133" s="126"/>
      <c r="G133" s="126"/>
      <c r="H133" s="126"/>
      <c r="I133" s="126"/>
      <c r="J133" s="126"/>
    </row>
    <row r="134" spans="1:10" s="66" customFormat="1" ht="18.75">
      <c r="A134" s="114"/>
      <c r="B134" s="114"/>
      <c r="C134" s="114"/>
      <c r="D134" s="127"/>
      <c r="E134" s="126"/>
      <c r="F134" s="126"/>
      <c r="G134" s="126"/>
      <c r="H134" s="126"/>
      <c r="I134" s="126"/>
      <c r="J134" s="126"/>
    </row>
    <row r="135" spans="1:10" s="66" customFormat="1" ht="18.75">
      <c r="A135" s="114"/>
      <c r="B135" s="114"/>
      <c r="C135" s="114"/>
      <c r="D135" s="127"/>
      <c r="E135" s="126"/>
      <c r="F135" s="126"/>
      <c r="G135" s="126"/>
      <c r="H135" s="126"/>
      <c r="I135" s="126"/>
      <c r="J135" s="126"/>
    </row>
    <row r="136" spans="1:22" s="66" customFormat="1" ht="18.75">
      <c r="A136" s="114"/>
      <c r="B136" s="114"/>
      <c r="C136" s="114"/>
      <c r="D136" s="127"/>
      <c r="E136" s="126"/>
      <c r="F136" s="126"/>
      <c r="G136" s="126"/>
      <c r="H136" s="126"/>
      <c r="I136" s="126"/>
      <c r="J136" s="126"/>
      <c r="L136" s="114"/>
      <c r="M136" s="114"/>
      <c r="N136" s="114"/>
      <c r="O136" s="114"/>
      <c r="P136" s="114"/>
      <c r="Q136" s="114"/>
      <c r="R136" s="114"/>
      <c r="S136" s="114"/>
      <c r="T136" s="114"/>
      <c r="U136" s="114"/>
      <c r="V136" s="114"/>
    </row>
    <row r="137" spans="1:22" s="66" customFormat="1" ht="18.75">
      <c r="A137" s="114"/>
      <c r="B137" s="114"/>
      <c r="C137" s="114"/>
      <c r="D137" s="127"/>
      <c r="E137" s="126"/>
      <c r="F137" s="126"/>
      <c r="G137" s="126"/>
      <c r="H137" s="126"/>
      <c r="I137" s="126"/>
      <c r="J137" s="126"/>
      <c r="L137" s="114"/>
      <c r="M137" s="114"/>
      <c r="N137" s="114"/>
      <c r="O137" s="114"/>
      <c r="P137" s="114"/>
      <c r="Q137" s="114"/>
      <c r="R137" s="114"/>
      <c r="S137" s="114"/>
      <c r="T137" s="114"/>
      <c r="U137" s="114"/>
      <c r="V137" s="114"/>
    </row>
    <row r="138" spans="1:22" s="66" customFormat="1" ht="18.75">
      <c r="A138" s="114"/>
      <c r="B138" s="114"/>
      <c r="C138" s="114"/>
      <c r="D138" s="127"/>
      <c r="E138" s="126"/>
      <c r="F138" s="126"/>
      <c r="G138" s="126"/>
      <c r="H138" s="126"/>
      <c r="I138" s="126"/>
      <c r="J138" s="126"/>
      <c r="L138" s="114"/>
      <c r="M138" s="114"/>
      <c r="N138" s="114"/>
      <c r="O138" s="114"/>
      <c r="P138" s="114"/>
      <c r="Q138" s="114"/>
      <c r="R138" s="114"/>
      <c r="S138" s="114"/>
      <c r="T138" s="114"/>
      <c r="U138" s="114"/>
      <c r="V138" s="114"/>
    </row>
    <row r="139" spans="1:22" s="66" customFormat="1" ht="18.75">
      <c r="A139" s="114"/>
      <c r="B139" s="114"/>
      <c r="C139" s="114"/>
      <c r="D139" s="127"/>
      <c r="E139" s="126"/>
      <c r="F139" s="126"/>
      <c r="G139" s="126"/>
      <c r="H139" s="126"/>
      <c r="I139" s="126"/>
      <c r="J139" s="126"/>
      <c r="L139" s="114"/>
      <c r="M139" s="114"/>
      <c r="N139" s="114"/>
      <c r="O139" s="114"/>
      <c r="P139" s="114"/>
      <c r="Q139" s="114"/>
      <c r="R139" s="114"/>
      <c r="S139" s="114"/>
      <c r="T139" s="114"/>
      <c r="U139" s="114"/>
      <c r="V139" s="114"/>
    </row>
    <row r="140" spans="1:22" s="66" customFormat="1" ht="18.75">
      <c r="A140" s="114"/>
      <c r="B140" s="114"/>
      <c r="C140" s="114"/>
      <c r="D140" s="127"/>
      <c r="E140" s="126"/>
      <c r="F140" s="126"/>
      <c r="G140" s="126"/>
      <c r="H140" s="126"/>
      <c r="I140" s="126"/>
      <c r="J140" s="126"/>
      <c r="L140" s="114"/>
      <c r="M140" s="114"/>
      <c r="N140" s="114"/>
      <c r="O140" s="114"/>
      <c r="P140" s="114"/>
      <c r="Q140" s="114"/>
      <c r="R140" s="114"/>
      <c r="S140" s="114"/>
      <c r="T140" s="114"/>
      <c r="U140" s="114"/>
      <c r="V140" s="114"/>
    </row>
    <row r="141" spans="1:22" s="66" customFormat="1" ht="18.75">
      <c r="A141" s="114"/>
      <c r="B141" s="114"/>
      <c r="C141" s="114"/>
      <c r="D141" s="127"/>
      <c r="E141" s="126"/>
      <c r="F141" s="126"/>
      <c r="G141" s="126"/>
      <c r="H141" s="126"/>
      <c r="I141" s="126"/>
      <c r="J141" s="126"/>
      <c r="L141" s="114"/>
      <c r="M141" s="114"/>
      <c r="N141" s="114"/>
      <c r="O141" s="114"/>
      <c r="P141" s="114"/>
      <c r="Q141" s="114"/>
      <c r="R141" s="114"/>
      <c r="S141" s="114"/>
      <c r="T141" s="114"/>
      <c r="U141" s="114"/>
      <c r="V141" s="114"/>
    </row>
    <row r="142" spans="1:22" s="66" customFormat="1" ht="18.75">
      <c r="A142" s="114"/>
      <c r="B142" s="114"/>
      <c r="C142" s="114"/>
      <c r="D142" s="127"/>
      <c r="E142" s="126"/>
      <c r="F142" s="126"/>
      <c r="G142" s="126"/>
      <c r="H142" s="126"/>
      <c r="I142" s="126"/>
      <c r="J142" s="126"/>
      <c r="L142" s="114"/>
      <c r="M142" s="114"/>
      <c r="N142" s="114"/>
      <c r="O142" s="114"/>
      <c r="P142" s="114"/>
      <c r="Q142" s="114"/>
      <c r="R142" s="114"/>
      <c r="S142" s="114"/>
      <c r="T142" s="114"/>
      <c r="U142" s="114"/>
      <c r="V142" s="114"/>
    </row>
    <row r="143" spans="1:22" s="66" customFormat="1" ht="18.75">
      <c r="A143" s="114"/>
      <c r="B143" s="114"/>
      <c r="C143" s="114"/>
      <c r="D143" s="127"/>
      <c r="E143" s="126"/>
      <c r="F143" s="126"/>
      <c r="G143" s="126"/>
      <c r="H143" s="126"/>
      <c r="I143" s="126"/>
      <c r="J143" s="126"/>
      <c r="L143" s="114"/>
      <c r="M143" s="114"/>
      <c r="N143" s="114"/>
      <c r="O143" s="114"/>
      <c r="P143" s="114"/>
      <c r="Q143" s="114"/>
      <c r="R143" s="114"/>
      <c r="S143" s="114"/>
      <c r="T143" s="114"/>
      <c r="U143" s="114"/>
      <c r="V143" s="114"/>
    </row>
    <row r="144" spans="1:22" s="66" customFormat="1" ht="18.75">
      <c r="A144" s="114"/>
      <c r="B144" s="114"/>
      <c r="C144" s="114"/>
      <c r="D144" s="127"/>
      <c r="E144" s="126"/>
      <c r="F144" s="126"/>
      <c r="G144" s="126"/>
      <c r="H144" s="126"/>
      <c r="I144" s="126"/>
      <c r="J144" s="126"/>
      <c r="L144" s="114"/>
      <c r="M144" s="114"/>
      <c r="N144" s="114"/>
      <c r="O144" s="114"/>
      <c r="P144" s="114"/>
      <c r="Q144" s="114"/>
      <c r="R144" s="114"/>
      <c r="S144" s="114"/>
      <c r="T144" s="114"/>
      <c r="U144" s="114"/>
      <c r="V144" s="114"/>
    </row>
    <row r="145" spans="1:22" s="66" customFormat="1" ht="18.75">
      <c r="A145" s="114"/>
      <c r="B145" s="114"/>
      <c r="C145" s="114"/>
      <c r="D145" s="127"/>
      <c r="E145" s="126"/>
      <c r="F145" s="126"/>
      <c r="G145" s="126"/>
      <c r="H145" s="126"/>
      <c r="I145" s="126"/>
      <c r="J145" s="126"/>
      <c r="L145" s="114"/>
      <c r="M145" s="114"/>
      <c r="N145" s="114"/>
      <c r="O145" s="114"/>
      <c r="P145" s="114"/>
      <c r="Q145" s="114"/>
      <c r="R145" s="114"/>
      <c r="S145" s="114"/>
      <c r="T145" s="114"/>
      <c r="U145" s="114"/>
      <c r="V145" s="114"/>
    </row>
  </sheetData>
  <sheetProtection formatCells="0" formatColumns="0" formatRows="0" sort="0"/>
  <protectedRanges>
    <protectedRange sqref="D6:G48" name="ช่วง1"/>
    <protectedRange sqref="C29:C37 B6:C29" name="ช่วง1_1"/>
    <protectedRange sqref="A2:L2" name="ช่วง1_3"/>
  </protectedRanges>
  <mergeCells count="28">
    <mergeCell ref="A2:L2"/>
    <mergeCell ref="B49:C49"/>
    <mergeCell ref="A1:J1"/>
    <mergeCell ref="L11:L12"/>
    <mergeCell ref="U9:U10"/>
    <mergeCell ref="V15:V16"/>
    <mergeCell ref="V11:V12"/>
    <mergeCell ref="L13:L14"/>
    <mergeCell ref="T11:T12"/>
    <mergeCell ref="U11:U12"/>
    <mergeCell ref="T15:T16"/>
    <mergeCell ref="U15:U16"/>
    <mergeCell ref="T13:T14"/>
    <mergeCell ref="V13:V14"/>
    <mergeCell ref="T7:T8"/>
    <mergeCell ref="U7:U8"/>
    <mergeCell ref="V7:V8"/>
    <mergeCell ref="V9:V10"/>
    <mergeCell ref="U13:U14"/>
    <mergeCell ref="J4:J5"/>
    <mergeCell ref="L7:L8"/>
    <mergeCell ref="T9:T10"/>
    <mergeCell ref="D3:J3"/>
    <mergeCell ref="L9:L10"/>
    <mergeCell ref="A3:A5"/>
    <mergeCell ref="B3:C3"/>
    <mergeCell ref="B4:C4"/>
    <mergeCell ref="B5:C5"/>
  </mergeCells>
  <printOptions horizontalCentered="1"/>
  <pageMargins left="0.31496062992125984" right="0.31496062992125984" top="0.35433070866141736" bottom="0.1968503937007874" header="0.11811023622047245" footer="0.11811023622047245"/>
  <pageSetup horizontalDpi="600" verticalDpi="600" orientation="portrait" pageOrder="overThenDown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00390625" defaultRowHeight="14.2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PeachgirL</cp:lastModifiedBy>
  <cp:lastPrinted>2016-03-07T16:04:17Z</cp:lastPrinted>
  <dcterms:created xsi:type="dcterms:W3CDTF">2012-01-18T08:38:30Z</dcterms:created>
  <dcterms:modified xsi:type="dcterms:W3CDTF">2017-02-27T06:34:07Z</dcterms:modified>
  <cp:category/>
  <cp:version/>
  <cp:contentType/>
  <cp:contentStatus/>
</cp:coreProperties>
</file>